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Carlos\git\dieterpy_dev\dieterpy\templates\data_input\"/>
    </mc:Choice>
  </mc:AlternateContent>
  <xr:revisionPtr revIDLastSave="0" documentId="13_ncr:1_{E88AF8D0-FAC7-4335-BF6B-49FA0FB7E624}" xr6:coauthVersionLast="47" xr6:coauthVersionMax="47" xr10:uidLastSave="{00000000-0000-0000-0000-000000000000}"/>
  <bookViews>
    <workbookView xWindow="-120" yWindow="-120" windowWidth="29040" windowHeight="15840" tabRatio="737" activeTab="3" xr2:uid="{00000000-000D-0000-FFFF-FFFF00000000}"/>
  </bookViews>
  <sheets>
    <sheet name="LICENSE" sheetId="1" r:id="rId1"/>
    <sheet name="spatial" sheetId="2" r:id="rId2"/>
    <sheet name="Technologies" sheetId="3" r:id="rId3"/>
    <sheet name="storage" sheetId="4" r:id="rId4"/>
    <sheet name="reservoir" sheetId="5" r:id="rId5"/>
    <sheet name="DSM" sheetId="6" r:id="rId6"/>
    <sheet name="EV" sheetId="7" r:id="rId7"/>
    <sheet name="prosumage" sheetId="8" r:id="rId8"/>
    <sheet name="reserves" sheetId="9" r:id="rId9"/>
    <sheet name="heat" sheetId="10" r:id="rId10"/>
    <sheet name="P2H2" sheetId="11" r:id="rId11"/>
    <sheet name="nodes" sheetId="12" r:id="rId12"/>
    <sheet name="scalar" sheetId="13" r:id="rId13"/>
    <sheet name="Sources" sheetId="14" r:id="rId14"/>
    <sheet name="py" sheetId="15" r:id="rId15"/>
  </sheets>
  <definedNames>
    <definedName name="_xlnm._FilterDatabase" localSheetId="5" hidden="1">DSM!$A$5:$L$109</definedName>
    <definedName name="_xlnm._FilterDatabase" localSheetId="6" hidden="1">EV!$A$5:$K$5</definedName>
    <definedName name="_xlnm._FilterDatabase" localSheetId="9" hidden="1">heat!$A$5:$R$125</definedName>
    <definedName name="_xlnm._FilterDatabase" localSheetId="8" hidden="1">reserves!$A$5:$W$82</definedName>
    <definedName name="_xlnm._FilterDatabase" localSheetId="13" hidden="1">Sources!$B$2:$J$2</definedName>
    <definedName name="_xlnm._FilterDatabase" localSheetId="3" hidden="1">storage!$A$5:$V$50</definedName>
    <definedName name="_xlnm._FilterDatabase" localSheetId="2" hidden="1">Technologies!$A$5:$U$128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R125" i="10" l="1"/>
  <c r="J125" i="10"/>
  <c r="R124" i="10"/>
  <c r="J124" i="10"/>
  <c r="R123" i="10"/>
  <c r="J123" i="10"/>
  <c r="R122" i="10"/>
  <c r="J122" i="10"/>
  <c r="J121" i="10"/>
  <c r="J120" i="10"/>
  <c r="J119" i="10"/>
  <c r="H119" i="10"/>
  <c r="J118" i="10"/>
  <c r="H118" i="10"/>
  <c r="S117" i="10"/>
  <c r="R115" i="10"/>
  <c r="J115" i="10"/>
  <c r="R114" i="10"/>
  <c r="J114" i="10"/>
  <c r="R113" i="10"/>
  <c r="J113" i="10"/>
  <c r="R112" i="10"/>
  <c r="J112" i="10"/>
  <c r="J111" i="10"/>
  <c r="J110" i="10"/>
  <c r="J109" i="10"/>
  <c r="H109" i="10"/>
  <c r="J108" i="10"/>
  <c r="H108" i="10"/>
  <c r="S107" i="10"/>
  <c r="R105" i="10"/>
  <c r="J105" i="10"/>
  <c r="R104" i="10"/>
  <c r="J104" i="10"/>
  <c r="R103" i="10"/>
  <c r="J103" i="10"/>
  <c r="R102" i="10"/>
  <c r="J102" i="10"/>
  <c r="J101" i="10"/>
  <c r="J100" i="10"/>
  <c r="J99" i="10"/>
  <c r="H99" i="10"/>
  <c r="J98" i="10"/>
  <c r="H98" i="10"/>
  <c r="S97" i="10"/>
  <c r="R95" i="10"/>
  <c r="J95" i="10"/>
  <c r="R94" i="10"/>
  <c r="J94" i="10"/>
  <c r="R93" i="10"/>
  <c r="J93" i="10"/>
  <c r="R92" i="10"/>
  <c r="J92" i="10"/>
  <c r="J91" i="10"/>
  <c r="J90" i="10"/>
  <c r="J89" i="10"/>
  <c r="H89" i="10"/>
  <c r="J88" i="10"/>
  <c r="H88" i="10"/>
  <c r="S87" i="10"/>
  <c r="R85" i="10"/>
  <c r="J85" i="10"/>
  <c r="R84" i="10"/>
  <c r="J84" i="10"/>
  <c r="R83" i="10"/>
  <c r="J83" i="10"/>
  <c r="R82" i="10"/>
  <c r="J82" i="10"/>
  <c r="J81" i="10"/>
  <c r="J80" i="10"/>
  <c r="J79" i="10"/>
  <c r="H79" i="10"/>
  <c r="J78" i="10"/>
  <c r="H78" i="10"/>
  <c r="S77" i="10"/>
  <c r="R75" i="10"/>
  <c r="J75" i="10"/>
  <c r="R74" i="10"/>
  <c r="J74" i="10"/>
  <c r="R73" i="10"/>
  <c r="J73" i="10"/>
  <c r="R72" i="10"/>
  <c r="J72" i="10"/>
  <c r="J71" i="10"/>
  <c r="J70" i="10"/>
  <c r="J69" i="10"/>
  <c r="H69" i="10"/>
  <c r="J68" i="10"/>
  <c r="H68" i="10"/>
  <c r="S67" i="10"/>
  <c r="R65" i="10"/>
  <c r="J65" i="10"/>
  <c r="R64" i="10"/>
  <c r="J64" i="10"/>
  <c r="R63" i="10"/>
  <c r="J63" i="10"/>
  <c r="R62" i="10"/>
  <c r="J62" i="10"/>
  <c r="J61" i="10"/>
  <c r="J60" i="10"/>
  <c r="J59" i="10"/>
  <c r="J58" i="10"/>
  <c r="S57" i="10"/>
  <c r="R55" i="10"/>
  <c r="J55" i="10"/>
  <c r="R54" i="10"/>
  <c r="J54" i="10"/>
  <c r="R53" i="10"/>
  <c r="J53" i="10"/>
  <c r="R52" i="10"/>
  <c r="J52" i="10"/>
  <c r="J51" i="10"/>
  <c r="J50" i="10"/>
  <c r="J49" i="10"/>
  <c r="H49" i="10"/>
  <c r="J48" i="10"/>
  <c r="H48" i="10"/>
  <c r="S47" i="10"/>
  <c r="R45" i="10"/>
  <c r="J45" i="10"/>
  <c r="R44" i="10"/>
  <c r="J44" i="10"/>
  <c r="R43" i="10"/>
  <c r="J43" i="10"/>
  <c r="R42" i="10"/>
  <c r="J42" i="10"/>
  <c r="J41" i="10"/>
  <c r="J40" i="10"/>
  <c r="J39" i="10"/>
  <c r="H39" i="10"/>
  <c r="J38" i="10"/>
  <c r="H38" i="10"/>
  <c r="S37" i="10"/>
  <c r="R35" i="10"/>
  <c r="J35" i="10"/>
  <c r="R34" i="10"/>
  <c r="J34" i="10"/>
  <c r="R33" i="10"/>
  <c r="J33" i="10"/>
  <c r="R32" i="10"/>
  <c r="J32" i="10"/>
  <c r="J31" i="10"/>
  <c r="J30" i="10"/>
  <c r="J29" i="10"/>
  <c r="H29" i="10"/>
  <c r="J28" i="10"/>
  <c r="H28" i="10"/>
  <c r="S27" i="10"/>
  <c r="R25" i="10"/>
  <c r="J25" i="10"/>
  <c r="R24" i="10"/>
  <c r="J24" i="10"/>
  <c r="R23" i="10"/>
  <c r="J23" i="10"/>
  <c r="R22" i="10"/>
  <c r="J22" i="10"/>
  <c r="J21" i="10"/>
  <c r="J20" i="10"/>
  <c r="J19" i="10"/>
  <c r="H19" i="10"/>
  <c r="J18" i="10"/>
  <c r="H18" i="10"/>
  <c r="S17" i="10"/>
  <c r="R15" i="10"/>
  <c r="J15" i="10"/>
  <c r="R14" i="10"/>
  <c r="J14" i="10"/>
  <c r="R13" i="10"/>
  <c r="J13" i="10"/>
  <c r="R12" i="10"/>
  <c r="J12" i="10"/>
  <c r="J11" i="10"/>
  <c r="J10" i="10"/>
  <c r="J9" i="10"/>
  <c r="H9" i="10"/>
  <c r="J8" i="10"/>
  <c r="H8" i="10"/>
  <c r="S7" i="10"/>
  <c r="G82" i="4"/>
  <c r="D82" i="4"/>
  <c r="C82" i="4"/>
  <c r="F81" i="4"/>
  <c r="E81" i="4"/>
  <c r="G80" i="4"/>
  <c r="D80" i="4"/>
  <c r="C80" i="4"/>
  <c r="F79" i="4"/>
  <c r="E79" i="4"/>
  <c r="J78" i="4"/>
  <c r="I78" i="4"/>
  <c r="H78" i="4"/>
  <c r="F78" i="4"/>
  <c r="E78" i="4"/>
  <c r="F77" i="4"/>
  <c r="E77" i="4"/>
  <c r="J76" i="4"/>
  <c r="I76" i="4"/>
  <c r="H76" i="4"/>
  <c r="G76" i="4"/>
  <c r="D76" i="4"/>
  <c r="C76" i="4"/>
  <c r="G75" i="4"/>
  <c r="D75" i="4"/>
  <c r="C75" i="4"/>
  <c r="F74" i="4"/>
  <c r="E74" i="4"/>
  <c r="G73" i="4"/>
  <c r="D73" i="4"/>
  <c r="C73" i="4"/>
  <c r="F72" i="4"/>
  <c r="E72" i="4"/>
  <c r="J71" i="4"/>
  <c r="I71" i="4"/>
  <c r="H71" i="4"/>
  <c r="F71" i="4"/>
  <c r="E71" i="4"/>
  <c r="F70" i="4"/>
  <c r="E70" i="4"/>
  <c r="J69" i="4"/>
  <c r="I69" i="4"/>
  <c r="H69" i="4"/>
  <c r="G69" i="4"/>
  <c r="D69" i="4"/>
  <c r="C69" i="4"/>
  <c r="G68" i="4"/>
  <c r="D68" i="4"/>
  <c r="C68" i="4"/>
  <c r="F67" i="4"/>
  <c r="E67" i="4"/>
  <c r="G66" i="4"/>
  <c r="D66" i="4"/>
  <c r="C66" i="4"/>
  <c r="F65" i="4"/>
  <c r="E65" i="4"/>
  <c r="J64" i="4"/>
  <c r="I64" i="4"/>
  <c r="H64" i="4"/>
  <c r="F64" i="4"/>
  <c r="E64" i="4"/>
  <c r="F63" i="4"/>
  <c r="E63" i="4"/>
  <c r="J62" i="4"/>
  <c r="I62" i="4"/>
  <c r="H62" i="4"/>
  <c r="G62" i="4"/>
  <c r="D62" i="4"/>
  <c r="C62" i="4"/>
  <c r="G61" i="4"/>
  <c r="D61" i="4"/>
  <c r="C61" i="4"/>
  <c r="F60" i="4"/>
  <c r="E60" i="4"/>
  <c r="G59" i="4"/>
  <c r="D59" i="4"/>
  <c r="C59" i="4"/>
  <c r="F58" i="4"/>
  <c r="E58" i="4"/>
  <c r="J57" i="4"/>
  <c r="I57" i="4"/>
  <c r="H57" i="4"/>
  <c r="F57" i="4"/>
  <c r="E57" i="4"/>
  <c r="F56" i="4"/>
  <c r="E56" i="4"/>
  <c r="J55" i="4"/>
  <c r="I55" i="4"/>
  <c r="H55" i="4"/>
  <c r="G55" i="4"/>
  <c r="D55" i="4"/>
  <c r="C55" i="4"/>
  <c r="G54" i="4"/>
  <c r="D54" i="4"/>
  <c r="C54" i="4"/>
  <c r="F53" i="4"/>
  <c r="E53" i="4"/>
  <c r="G52" i="4"/>
  <c r="D52" i="4"/>
  <c r="C52" i="4"/>
  <c r="F51" i="4"/>
  <c r="E51" i="4"/>
  <c r="J50" i="4"/>
  <c r="I50" i="4"/>
  <c r="H50" i="4"/>
  <c r="F50" i="4"/>
  <c r="E50" i="4"/>
  <c r="F49" i="4"/>
  <c r="E49" i="4"/>
  <c r="J48" i="4"/>
  <c r="I48" i="4"/>
  <c r="H48" i="4"/>
  <c r="G48" i="4"/>
  <c r="D48" i="4"/>
  <c r="C48" i="4"/>
  <c r="G47" i="4"/>
  <c r="D47" i="4"/>
  <c r="C47" i="4"/>
  <c r="F46" i="4"/>
  <c r="E46" i="4"/>
  <c r="G45" i="4"/>
  <c r="D45" i="4"/>
  <c r="C45" i="4"/>
  <c r="F44" i="4"/>
  <c r="E44" i="4"/>
  <c r="J43" i="4"/>
  <c r="I43" i="4"/>
  <c r="H43" i="4"/>
  <c r="F43" i="4"/>
  <c r="E43" i="4"/>
  <c r="F42" i="4"/>
  <c r="E42" i="4"/>
  <c r="J41" i="4"/>
  <c r="I41" i="4"/>
  <c r="H41" i="4"/>
  <c r="G41" i="4"/>
  <c r="D41" i="4"/>
  <c r="C41" i="4"/>
  <c r="G40" i="4"/>
  <c r="D40" i="4"/>
  <c r="C40" i="4"/>
  <c r="F39" i="4"/>
  <c r="E39" i="4"/>
  <c r="G38" i="4"/>
  <c r="D38" i="4"/>
  <c r="C38" i="4"/>
  <c r="F37" i="4"/>
  <c r="E37" i="4"/>
  <c r="J36" i="4"/>
  <c r="I36" i="4"/>
  <c r="H36" i="4"/>
  <c r="F36" i="4"/>
  <c r="E36" i="4"/>
  <c r="F35" i="4"/>
  <c r="E35" i="4"/>
  <c r="J34" i="4"/>
  <c r="I34" i="4"/>
  <c r="H34" i="4"/>
  <c r="G34" i="4"/>
  <c r="D34" i="4"/>
  <c r="C34" i="4"/>
  <c r="G33" i="4"/>
  <c r="D33" i="4"/>
  <c r="C33" i="4"/>
  <c r="F32" i="4"/>
  <c r="E32" i="4"/>
  <c r="G31" i="4"/>
  <c r="D31" i="4"/>
  <c r="C31" i="4"/>
  <c r="F30" i="4"/>
  <c r="E30" i="4"/>
  <c r="J29" i="4"/>
  <c r="I29" i="4"/>
  <c r="H29" i="4"/>
  <c r="F29" i="4"/>
  <c r="E29" i="4"/>
  <c r="F28" i="4"/>
  <c r="E28" i="4"/>
  <c r="J27" i="4"/>
  <c r="I27" i="4"/>
  <c r="H27" i="4"/>
  <c r="G27" i="4"/>
  <c r="D27" i="4"/>
  <c r="C27" i="4"/>
  <c r="G26" i="4"/>
  <c r="D26" i="4"/>
  <c r="C26" i="4"/>
  <c r="F25" i="4"/>
  <c r="E25" i="4"/>
  <c r="G24" i="4"/>
  <c r="D24" i="4"/>
  <c r="C24" i="4"/>
  <c r="F23" i="4"/>
  <c r="E23" i="4"/>
  <c r="J22" i="4"/>
  <c r="I22" i="4"/>
  <c r="H22" i="4"/>
  <c r="F22" i="4"/>
  <c r="E22" i="4"/>
  <c r="F21" i="4"/>
  <c r="E21" i="4"/>
  <c r="J20" i="4"/>
  <c r="I20" i="4"/>
  <c r="H20" i="4"/>
  <c r="G20" i="4"/>
  <c r="D20" i="4"/>
  <c r="C20" i="4"/>
  <c r="G19" i="4"/>
  <c r="D19" i="4"/>
  <c r="C19" i="4"/>
  <c r="F18" i="4"/>
  <c r="E18" i="4"/>
  <c r="G17" i="4"/>
  <c r="D17" i="4"/>
  <c r="C17" i="4"/>
  <c r="F16" i="4"/>
  <c r="E16" i="4"/>
  <c r="J15" i="4"/>
  <c r="I15" i="4"/>
  <c r="H15" i="4"/>
  <c r="F15" i="4"/>
  <c r="E15" i="4"/>
  <c r="F14" i="4"/>
  <c r="E14" i="4"/>
  <c r="J13" i="4"/>
  <c r="I13" i="4"/>
  <c r="H13" i="4"/>
  <c r="G13" i="4"/>
  <c r="D13" i="4"/>
  <c r="C13" i="4"/>
  <c r="G12" i="4"/>
  <c r="D12" i="4"/>
  <c r="C12" i="4"/>
  <c r="F11" i="4"/>
  <c r="E11" i="4"/>
  <c r="G10" i="4"/>
  <c r="D10" i="4"/>
  <c r="C10" i="4"/>
  <c r="F9" i="4"/>
  <c r="E9" i="4"/>
  <c r="J8" i="4"/>
  <c r="I8" i="4"/>
  <c r="H8" i="4"/>
  <c r="F8" i="4"/>
  <c r="E8" i="4"/>
  <c r="F7" i="4"/>
  <c r="E7" i="4"/>
  <c r="J6" i="4"/>
  <c r="I6" i="4"/>
  <c r="H6" i="4"/>
  <c r="G6" i="4"/>
  <c r="D6" i="4"/>
  <c r="C6" i="4"/>
  <c r="Q135" i="3"/>
  <c r="P135" i="3"/>
  <c r="Q134" i="3"/>
  <c r="Q133" i="3"/>
  <c r="P133" i="3"/>
  <c r="P134" i="3" s="1"/>
  <c r="J133" i="3"/>
  <c r="Q129" i="3"/>
  <c r="P129" i="3"/>
  <c r="Q123" i="3"/>
  <c r="P123" i="3"/>
  <c r="Q121" i="3"/>
  <c r="Q122" i="3" s="1"/>
  <c r="P121" i="3"/>
  <c r="P122" i="3" s="1"/>
  <c r="J121" i="3"/>
  <c r="Q117" i="3"/>
  <c r="P117" i="3"/>
  <c r="Q111" i="3"/>
  <c r="P111" i="3"/>
  <c r="P110" i="3"/>
  <c r="Q109" i="3"/>
  <c r="Q110" i="3" s="1"/>
  <c r="P109" i="3"/>
  <c r="J109" i="3"/>
  <c r="Q105" i="3"/>
  <c r="P105" i="3"/>
  <c r="Q99" i="3"/>
  <c r="P99" i="3"/>
  <c r="Q97" i="3"/>
  <c r="Q98" i="3" s="1"/>
  <c r="P97" i="3"/>
  <c r="P98" i="3" s="1"/>
  <c r="J97" i="3"/>
  <c r="Q93" i="3"/>
  <c r="P93" i="3"/>
  <c r="Q87" i="3"/>
  <c r="P87" i="3"/>
  <c r="Q85" i="3"/>
  <c r="Q86" i="3" s="1"/>
  <c r="P85" i="3"/>
  <c r="P86" i="3" s="1"/>
  <c r="J85" i="3"/>
  <c r="Q81" i="3"/>
  <c r="P81" i="3"/>
  <c r="Q75" i="3"/>
  <c r="P75" i="3"/>
  <c r="Q73" i="3"/>
  <c r="Q74" i="3" s="1"/>
  <c r="P73" i="3"/>
  <c r="P74" i="3" s="1"/>
  <c r="J73" i="3"/>
  <c r="Q69" i="3"/>
  <c r="P69" i="3"/>
  <c r="Q63" i="3"/>
  <c r="P63" i="3"/>
  <c r="Q61" i="3"/>
  <c r="Q62" i="3" s="1"/>
  <c r="P61" i="3"/>
  <c r="P62" i="3" s="1"/>
  <c r="J61" i="3"/>
  <c r="Q57" i="3"/>
  <c r="P57" i="3"/>
  <c r="Q51" i="3"/>
  <c r="P51" i="3"/>
  <c r="Q50" i="3"/>
  <c r="P50" i="3"/>
  <c r="Q49" i="3"/>
  <c r="P49" i="3"/>
  <c r="J49" i="3"/>
  <c r="Q45" i="3"/>
  <c r="P45" i="3"/>
  <c r="Q39" i="3"/>
  <c r="P39" i="3"/>
  <c r="Q37" i="3"/>
  <c r="Q38" i="3" s="1"/>
  <c r="P37" i="3"/>
  <c r="P38" i="3" s="1"/>
  <c r="J37" i="3"/>
  <c r="Q33" i="3"/>
  <c r="P33" i="3"/>
  <c r="Q27" i="3"/>
  <c r="P27" i="3"/>
  <c r="Q25" i="3"/>
  <c r="Q26" i="3" s="1"/>
  <c r="P25" i="3"/>
  <c r="P26" i="3" s="1"/>
  <c r="J25" i="3"/>
  <c r="Q21" i="3"/>
  <c r="P21" i="3"/>
  <c r="Q14" i="3"/>
  <c r="P14" i="3"/>
  <c r="Q12" i="3"/>
  <c r="Q13" i="3" s="1"/>
  <c r="P12" i="3"/>
  <c r="P13" i="3" s="1"/>
  <c r="J12" i="3"/>
  <c r="Q8" i="3"/>
  <c r="P8" i="3"/>
  <c r="F26" i="2"/>
  <c r="F25" i="2"/>
  <c r="F24" i="2"/>
  <c r="F23" i="2"/>
  <c r="F22" i="2"/>
  <c r="F21" i="2"/>
  <c r="F20" i="2"/>
  <c r="F19" i="2"/>
  <c r="F18" i="2"/>
  <c r="F17" i="2"/>
  <c r="F16" i="2"/>
  <c r="F15" i="2"/>
  <c r="F14" i="2"/>
  <c r="F13" i="2"/>
  <c r="F12" i="2"/>
  <c r="F11" i="2"/>
  <c r="F10" i="2"/>
  <c r="F9" i="2"/>
  <c r="F8" i="2"/>
  <c r="F7" i="2"/>
  <c r="F6" i="2"/>
</calcChain>
</file>

<file path=xl/sharedStrings.xml><?xml version="1.0" encoding="utf-8"?>
<sst xmlns="http://schemas.openxmlformats.org/spreadsheetml/2006/main" count="4502" uniqueCount="998">
  <si>
    <t>This work is licensed under the Creative Commons Attribution-ShareAlike 4.0 International Public License.</t>
  </si>
  <si>
    <t>Source</t>
  </si>
  <si>
    <t>own assumption</t>
  </si>
  <si>
    <t>flexmex</t>
  </si>
  <si>
    <t>(Kind of) incidence matrix</t>
  </si>
  <si>
    <t>Description</t>
  </si>
  <si>
    <t xml:space="preserve">maximum ntc </t>
  </si>
  <si>
    <t>distance between geographic centers</t>
  </si>
  <si>
    <t>transmission losses in percent per 100 kilometers</t>
  </si>
  <si>
    <t>overnight investment costs in Euro per km per MW</t>
  </si>
  <si>
    <t>Annual fixed costs in Euro per MW per km per year</t>
  </si>
  <si>
    <t>Variable om costs</t>
  </si>
  <si>
    <t>technical lifetime</t>
  </si>
  <si>
    <t>interest rate</t>
  </si>
  <si>
    <t>historical NTCs</t>
  </si>
  <si>
    <t>Notes</t>
  </si>
  <si>
    <t>only applies to cross-border transmission</t>
  </si>
  <si>
    <t>values given as percentage of oc</t>
  </si>
  <si>
    <t>Unit</t>
  </si>
  <si>
    <t>[MW]</t>
  </si>
  <si>
    <t>[km]</t>
  </si>
  <si>
    <t>[%/100km]</t>
  </si>
  <si>
    <t>[EUR/(MW*km)]</t>
  </si>
  <si>
    <t>[EUR/(MW*km)/a]</t>
  </si>
  <si>
    <t>[EUR/MWh]</t>
  </si>
  <si>
    <t>[a]</t>
  </si>
  <si>
    <t>[%]</t>
  </si>
  <si>
    <t>link</t>
  </si>
  <si>
    <t>max_installable</t>
  </si>
  <si>
    <t>distance</t>
  </si>
  <si>
    <t>loss_transmission</t>
  </si>
  <si>
    <t>overnight_costs</t>
  </si>
  <si>
    <t>fixed_costs</t>
  </si>
  <si>
    <t>variable_om</t>
  </si>
  <si>
    <t>recovery_period</t>
  </si>
  <si>
    <t>lifetime</t>
  </si>
  <si>
    <t>interest_rate</t>
  </si>
  <si>
    <t>fixed_capacities_ntc</t>
  </si>
  <si>
    <t>DE</t>
  </si>
  <si>
    <t>AT</t>
  </si>
  <si>
    <t>BE</t>
  </si>
  <si>
    <t>CH</t>
  </si>
  <si>
    <t>CZ</t>
  </si>
  <si>
    <t>DK</t>
  </si>
  <si>
    <t>FR</t>
  </si>
  <si>
    <t>IT</t>
  </si>
  <si>
    <t>LU</t>
  </si>
  <si>
    <t>NL</t>
  </si>
  <si>
    <t>PL</t>
  </si>
  <si>
    <t>AT_CH</t>
  </si>
  <si>
    <t>AT_CZ</t>
  </si>
  <si>
    <t>AT_IT</t>
  </si>
  <si>
    <t>BE_FR</t>
  </si>
  <si>
    <t>BE_LU</t>
  </si>
  <si>
    <t>BE_NL</t>
  </si>
  <si>
    <t>CH_FR</t>
  </si>
  <si>
    <t>CH_IT</t>
  </si>
  <si>
    <t>CZ_PL</t>
  </si>
  <si>
    <t>DE_AT</t>
  </si>
  <si>
    <t>DE_BE</t>
  </si>
  <si>
    <t>DE_CH</t>
  </si>
  <si>
    <t>DE_CZ</t>
  </si>
  <si>
    <t>DE_DK</t>
  </si>
  <si>
    <t>DE_FR</t>
  </si>
  <si>
    <t>DE_LU</t>
  </si>
  <si>
    <t>DE_NL</t>
  </si>
  <si>
    <t>DE_PL</t>
  </si>
  <si>
    <t>DK_NL</t>
  </si>
  <si>
    <t>FR_IT</t>
  </si>
  <si>
    <t>FR_LU</t>
  </si>
  <si>
    <t>Source:</t>
  </si>
  <si>
    <t>Schröder et al. (2013)</t>
  </si>
  <si>
    <t>Kunz et al. (2017)</t>
  </si>
  <si>
    <t>Own assumptions</t>
  </si>
  <si>
    <t>BMWi AfA-tables: http://www.bundesfinanzministerium.de/Content/DE/Standardartikel/Themen/Steuern/Weitere_Steuerthemen/Betriebspruefung/AfA-Tabellen/1995-01-24-afa-24.pdf?__blob=publicationFile&amp;v=1</t>
  </si>
  <si>
    <t>VDE (2012a)</t>
  </si>
  <si>
    <t>dena(2012), DLR et al. (2012), own assumption</t>
  </si>
  <si>
    <t>Description:</t>
  </si>
  <si>
    <t>Generation technology</t>
  </si>
  <si>
    <t>Generation type (renewable, conventional)</t>
  </si>
  <si>
    <t>Generation type (dispatchable, non-dispatchable)</t>
  </si>
  <si>
    <t>(Thermal) efficiency</t>
  </si>
  <si>
    <t>Carbon content of fossil fuels</t>
  </si>
  <si>
    <t>Annual fixed cost per MW</t>
  </si>
  <si>
    <t>OM per MWh</t>
  </si>
  <si>
    <t xml:space="preserve">Overnight investment costs per MW </t>
  </si>
  <si>
    <t>Time-constant availability</t>
  </si>
  <si>
    <t>Technical Lifetime</t>
  </si>
  <si>
    <t>Investment recovery period from business perspective</t>
  </si>
  <si>
    <t>Interest rate for calculating investment annuities</t>
  </si>
  <si>
    <t>Maximum possible investment</t>
  </si>
  <si>
    <t>Maximum yearly energy</t>
  </si>
  <si>
    <t>Load change costs for changing generation upward</t>
  </si>
  <si>
    <t>Load change costs for changing generation downward</t>
  </si>
  <si>
    <t>Flexibility of changing load level</t>
  </si>
  <si>
    <t>Fuel costs</t>
  </si>
  <si>
    <t>CO2 price</t>
  </si>
  <si>
    <t>Curtailment costs</t>
  </si>
  <si>
    <t>Fixed exogenous capacities for model application</t>
  </si>
  <si>
    <t>Unit:</t>
  </si>
  <si>
    <t>[t/MWh_th]</t>
  </si>
  <si>
    <t>[EUR/MW]</t>
  </si>
  <si>
    <t>[MWh/a]</t>
  </si>
  <si>
    <t>[% of installed capacity/min]</t>
  </si>
  <si>
    <t>[EUR/MWh_th]</t>
  </si>
  <si>
    <t>[EUR/t]</t>
  </si>
  <si>
    <t>Node</t>
  </si>
  <si>
    <t>Technology</t>
  </si>
  <si>
    <t>type</t>
  </si>
  <si>
    <t>dispatchable</t>
  </si>
  <si>
    <t>eta_con</t>
  </si>
  <si>
    <t>carbon_content</t>
  </si>
  <si>
    <t>oc</t>
  </si>
  <si>
    <t>availability</t>
  </si>
  <si>
    <t>max_energy</t>
  </si>
  <si>
    <t>load change costs up</t>
  </si>
  <si>
    <t>load change costs down</t>
  </si>
  <si>
    <t>load change flexibility</t>
  </si>
  <si>
    <t>fuel costs</t>
  </si>
  <si>
    <t>CO2_price</t>
  </si>
  <si>
    <t>curtailment_costs</t>
  </si>
  <si>
    <t>fixed_capacities</t>
  </si>
  <si>
    <t>ror</t>
  </si>
  <si>
    <t>res</t>
  </si>
  <si>
    <t>nondis</t>
  </si>
  <si>
    <t>nuc</t>
  </si>
  <si>
    <t>con</t>
  </si>
  <si>
    <t>dis</t>
  </si>
  <si>
    <t>lig</t>
  </si>
  <si>
    <t>hc</t>
  </si>
  <si>
    <t>CCGT</t>
  </si>
  <si>
    <t>OCGT</t>
  </si>
  <si>
    <t>oil</t>
  </si>
  <si>
    <t>other</t>
  </si>
  <si>
    <t>bio</t>
  </si>
  <si>
    <t>wind_on</t>
  </si>
  <si>
    <t>wind_off</t>
  </si>
  <si>
    <t>pv</t>
  </si>
  <si>
    <t>Own assumption</t>
  </si>
  <si>
    <t>Pape (2014), own assumption</t>
  </si>
  <si>
    <t>Pape et al. (2014)</t>
  </si>
  <si>
    <t>flexmex and Pape (2014)</t>
  </si>
  <si>
    <t>flexmex and own assumption</t>
  </si>
  <si>
    <t>Pape et al. (2014), Agora (2013)</t>
  </si>
  <si>
    <t>Storage type</t>
  </si>
  <si>
    <t>Marginal costs of storing in</t>
  </si>
  <si>
    <t>Efficiency storing in</t>
  </si>
  <si>
    <t>Efficiency storing out</t>
  </si>
  <si>
    <t>Efficiency self-discharge</t>
  </si>
  <si>
    <t>Annual fixed cost per MWh</t>
  </si>
  <si>
    <t>Annual fixed costs per MW in</t>
  </si>
  <si>
    <t>Annual fixed costs per MW out</t>
  </si>
  <si>
    <t xml:space="preserve">Overnight investment costs in energy </t>
  </si>
  <si>
    <t>Overnight investment costs in capacity charge</t>
  </si>
  <si>
    <t>Overnight investment costs in capacity discharge</t>
  </si>
  <si>
    <t>Flat storage availability</t>
  </si>
  <si>
    <t>Maximum Energy</t>
  </si>
  <si>
    <t>Maximum Power</t>
  </si>
  <si>
    <t>Storage level start</t>
  </si>
  <si>
    <t>Maximum energy-to-power ratio</t>
  </si>
  <si>
    <t>Values from Pape (2014) for sto2, sto3, sto4, sto6 equally attributed to in ad out</t>
  </si>
  <si>
    <t>Values from Pape (2014) for sto2, sto3, sto4, sto6 equally attributed to in ad out, own assumption for sto1 to prevent random investment</t>
  </si>
  <si>
    <t>own assumption for sto2, sto3, sto4, sto6</t>
  </si>
  <si>
    <t>[MWh]</t>
  </si>
  <si>
    <t>[h]</t>
  </si>
  <si>
    <t>Storage</t>
  </si>
  <si>
    <t>mc_in</t>
  </si>
  <si>
    <t>mc_out</t>
  </si>
  <si>
    <t>efficiency_in</t>
  </si>
  <si>
    <t>efficiency_out</t>
  </si>
  <si>
    <t>efficiency_self</t>
  </si>
  <si>
    <t>fixed_costs_energy</t>
  </si>
  <si>
    <t>fixed_costs_power_in</t>
  </si>
  <si>
    <t>fixed_costs_power_out</t>
  </si>
  <si>
    <t>oc_energy</t>
  </si>
  <si>
    <t>oc_capacity_in</t>
  </si>
  <si>
    <t>oc_capacity_out</t>
  </si>
  <si>
    <t>max_power_in</t>
  </si>
  <si>
    <t>max_power_out</t>
  </si>
  <si>
    <t>level_start</t>
  </si>
  <si>
    <t>etop_max</t>
  </si>
  <si>
    <t>fixed_capacities_power_in</t>
  </si>
  <si>
    <t>fixed_capacities_power_out</t>
  </si>
  <si>
    <t>fixed_capacities_energy</t>
  </si>
  <si>
    <t>sto1</t>
  </si>
  <si>
    <t>sto2</t>
  </si>
  <si>
    <t>sto3</t>
  </si>
  <si>
    <t>sto4</t>
  </si>
  <si>
    <t>sto5</t>
  </si>
  <si>
    <t>sto6</t>
  </si>
  <si>
    <t>sto7</t>
  </si>
  <si>
    <t>Scholz (2012)</t>
  </si>
  <si>
    <t>Reservoir technology</t>
  </si>
  <si>
    <t>Marginal costs of releasing energy</t>
  </si>
  <si>
    <t>Variable OM costs per MWh</t>
  </si>
  <si>
    <t>Overnight investment costs in capacity in</t>
  </si>
  <si>
    <t>Overnight investment costs in capacity out</t>
  </si>
  <si>
    <t>Flat power plant availability</t>
  </si>
  <si>
    <t>Minimum reservoir filling level</t>
  </si>
  <si>
    <t>Note:</t>
  </si>
  <si>
    <t>considered equal to PHS</t>
  </si>
  <si>
    <t>Costs for 2030</t>
  </si>
  <si>
    <t>not differentiated for hours</t>
  </si>
  <si>
    <t>Potentials for 2020 according to Scholz (2012); includes run-of-river</t>
  </si>
  <si>
    <t>mc</t>
  </si>
  <si>
    <t>max_power</t>
  </si>
  <si>
    <t>level_min</t>
  </si>
  <si>
    <t>fixed_capacities_power</t>
  </si>
  <si>
    <t>min_flh</t>
  </si>
  <si>
    <t>rsvr</t>
  </si>
  <si>
    <t>Frontier (2014)</t>
  </si>
  <si>
    <t>Frontier (2014), own assumptions</t>
  </si>
  <si>
    <t>Frontier (2014), Gils (2014)</t>
  </si>
  <si>
    <t>Klobasa (2007), Agora ( 2013), Gils (2014), Own assumption</t>
  </si>
  <si>
    <t>DSM technology</t>
  </si>
  <si>
    <t>DSM technology type (curtailment, shifting)</t>
  </si>
  <si>
    <t>Marginal Costs</t>
  </si>
  <si>
    <t>Annual fixed costs</t>
  </si>
  <si>
    <t>Overnight investment costs</t>
  </si>
  <si>
    <t>Technical lifetime</t>
  </si>
  <si>
    <t>Maximum installable capacity</t>
  </si>
  <si>
    <t>Maximum load curtailment/shifting duration</t>
  </si>
  <si>
    <t>Recovery time until next use</t>
  </si>
  <si>
    <t>Roundtrip efficiency</t>
  </si>
  <si>
    <t>DSM</t>
  </si>
  <si>
    <t>fc</t>
  </si>
  <si>
    <t>max_duration</t>
  </si>
  <si>
    <t>recovery_time</t>
  </si>
  <si>
    <t>efficiency</t>
  </si>
  <si>
    <t>DSM_curt1</t>
  </si>
  <si>
    <t>curt</t>
  </si>
  <si>
    <t>DSM_curt2</t>
  </si>
  <si>
    <t>DSM_curt3</t>
  </si>
  <si>
    <t>DSM_shift1</t>
  </si>
  <si>
    <t>shift</t>
  </si>
  <si>
    <t>DSM_shift2</t>
  </si>
  <si>
    <t>DSM_shift3</t>
  </si>
  <si>
    <t>DSM_shift4</t>
  </si>
  <si>
    <t>DSM_shift5</t>
  </si>
  <si>
    <t>Own assumption based on Pape et al. (2014)</t>
  </si>
  <si>
    <t>Kasten and Hacker (2014)</t>
  </si>
  <si>
    <t>Own calculation based on Kasten and Hacker (2014), Schlesinger et al. (2014) and Plötz et al. (2014)</t>
  </si>
  <si>
    <t>EV type</t>
  </si>
  <si>
    <t>Marginal costs of discharging (V2G)</t>
  </si>
  <si>
    <t>Marginal costs of charging</t>
  </si>
  <si>
    <t>Penalty for using gasoline fuels</t>
  </si>
  <si>
    <t>Efficiency of charging (G2V)</t>
  </si>
  <si>
    <t>Efficiency of discharging (V2G)</t>
  </si>
  <si>
    <t xml:space="preserve">Electric vehicle level start </t>
  </si>
  <si>
    <t>Electric vehicle battery capacity</t>
  </si>
  <si>
    <t>Share of electric vehicles per load profile</t>
  </si>
  <si>
    <t>Defines whether an electric vehicle is a PHEV/REEV (1 if yes 0 otherwise)</t>
  </si>
  <si>
    <t>{0;1}</t>
  </si>
  <si>
    <t>EV</t>
  </si>
  <si>
    <t>mc_charge</t>
  </si>
  <si>
    <t>mc_discharge</t>
  </si>
  <si>
    <t>penalty_fuel</t>
  </si>
  <si>
    <t>efficiency_charge</t>
  </si>
  <si>
    <t>efficiency_discharge</t>
  </si>
  <si>
    <t>ev_start</t>
  </si>
  <si>
    <t>ev_capacity</t>
  </si>
  <si>
    <t>share_ev</t>
  </si>
  <si>
    <t>ev_type</t>
  </si>
  <si>
    <t>ev1</t>
  </si>
  <si>
    <t>ev2</t>
  </si>
  <si>
    <t>ev3</t>
  </si>
  <si>
    <t>ev4</t>
  </si>
  <si>
    <t>ev5</t>
  </si>
  <si>
    <t>ev6</t>
  </si>
  <si>
    <t>ev7</t>
  </si>
  <si>
    <t>ev8</t>
  </si>
  <si>
    <t>ev9</t>
  </si>
  <si>
    <t>ev10</t>
  </si>
  <si>
    <t>ev11</t>
  </si>
  <si>
    <t>ev12</t>
  </si>
  <si>
    <t>ev13</t>
  </si>
  <si>
    <t>ev14</t>
  </si>
  <si>
    <t>ev15</t>
  </si>
  <si>
    <t>ev16</t>
  </si>
  <si>
    <t>ev17</t>
  </si>
  <si>
    <t>ev18</t>
  </si>
  <si>
    <t>ev19</t>
  </si>
  <si>
    <t>ev20</t>
  </si>
  <si>
    <t>ev21</t>
  </si>
  <si>
    <t>ev22</t>
  </si>
  <si>
    <t>ev23</t>
  </si>
  <si>
    <t>ev24</t>
  </si>
  <si>
    <t>ev25</t>
  </si>
  <si>
    <t>ev26</t>
  </si>
  <si>
    <t>ev27</t>
  </si>
  <si>
    <t>ev28</t>
  </si>
  <si>
    <t>Prosumage generation technology</t>
  </si>
  <si>
    <t>Prosumage storage technology</t>
  </si>
  <si>
    <t>technology</t>
  </si>
  <si>
    <t>node</t>
  </si>
  <si>
    <t>storage</t>
  </si>
  <si>
    <t>Own calculations based on Ziegenhagen (2013), assumption of 30% improved forecast error compared to 2012</t>
  </si>
  <si>
    <t>regelleistung.net (2014a), regelleistung.net (2014b)</t>
  </si>
  <si>
    <t>Reserves type</t>
  </si>
  <si>
    <t>Reserves type (positive, negative)</t>
  </si>
  <si>
    <t>Reserves type (spinning, nonspinning)</t>
  </si>
  <si>
    <t>Reserves type (primal, nonprimal)</t>
  </si>
  <si>
    <t>Intercept of the regression line for endogenous reserve requirements</t>
  </si>
  <si>
    <t>Slope of the regression line for endogenous reserve requirements</t>
  </si>
  <si>
    <t>Share of nonprimal reserves between secondary and tertiary</t>
  </si>
  <si>
    <t>Primary reserve requirements as share of nonprimary reserve requirements</t>
  </si>
  <si>
    <t>Reaction time of a technology required to provide reserves of specified quality</t>
  </si>
  <si>
    <t>Assumption for exogenously fixed reserve requirements</t>
  </si>
  <si>
    <t>[0;inf]</t>
  </si>
  <si>
    <t>[min]</t>
  </si>
  <si>
    <t>quality</t>
  </si>
  <si>
    <t>type_updown</t>
  </si>
  <si>
    <t>type_spin</t>
  </si>
  <si>
    <t>type_prim</t>
  </si>
  <si>
    <t>intercept</t>
  </si>
  <si>
    <t>slope_wind_on</t>
  </si>
  <si>
    <t>slope_wind_off</t>
  </si>
  <si>
    <t>slope_pv</t>
  </si>
  <si>
    <t>share_sr_mr</t>
  </si>
  <si>
    <t>fraction_pr</t>
  </si>
  <si>
    <t>reaction_time</t>
  </si>
  <si>
    <t>fixed_reserves</t>
  </si>
  <si>
    <t>PR_up</t>
  </si>
  <si>
    <t>up</t>
  </si>
  <si>
    <t>spin</t>
  </si>
  <si>
    <t>prim</t>
  </si>
  <si>
    <t>PR_do</t>
  </si>
  <si>
    <t>do</t>
  </si>
  <si>
    <t>SR_up</t>
  </si>
  <si>
    <t>nonprim</t>
  </si>
  <si>
    <t>SR_do</t>
  </si>
  <si>
    <t>MR_up</t>
  </si>
  <si>
    <t>nonspin</t>
  </si>
  <si>
    <t>MR_do</t>
  </si>
  <si>
    <t>O'Dwyer et al (2018)</t>
  </si>
  <si>
    <t>Natural gas price</t>
  </si>
  <si>
    <t>Building archetypes</t>
  </si>
  <si>
    <t>Heating technologies</t>
  </si>
  <si>
    <t>Type of heating technology (feeds to storage/does not feed to storage)</t>
  </si>
  <si>
    <t>Type of heating technology (heat pump/no heat pump)</t>
  </si>
  <si>
    <t>Type of heating technology (uses electricity/does not use electricity)</t>
  </si>
  <si>
    <t>Type of heating technology (uses fossil fuels/does not use fossil fuels)</t>
  </si>
  <si>
    <t>Share of heating technology among total floor area of building archetype</t>
  </si>
  <si>
    <t>Floor area building archetype</t>
  </si>
  <si>
    <t>Static efficiency</t>
  </si>
  <si>
    <t>Dynamic efficiency</t>
  </si>
  <si>
    <t>Maximum energy intake per hour</t>
  </si>
  <si>
    <t>Maximum heat output per hour</t>
  </si>
  <si>
    <t xml:space="preserve">Energy capacity </t>
  </si>
  <si>
    <t>Initial heat storage level</t>
  </si>
  <si>
    <t>Temperature of the sink for heat pumps</t>
  </si>
  <si>
    <t>Temperature of the source for heat pumps</t>
  </si>
  <si>
    <t>Penalty for hybrid heating technologies when using fossil fuels</t>
  </si>
  <si>
    <t>Static efficiency of SETS auxiliary DHW units</t>
  </si>
  <si>
    <t>Energy capacity of SETS auxiliary DHW units</t>
  </si>
  <si>
    <t>Power rating of SETS auxiliary DHW units - electricity input</t>
  </si>
  <si>
    <t>Power rating of SETS auxiliary DHW units - heat output</t>
  </si>
  <si>
    <t>[m^2]</t>
  </si>
  <si>
    <t>[MW/m^2]</t>
  </si>
  <si>
    <t>[MWh/m^2]</t>
  </si>
  <si>
    <t>[°C]</t>
  </si>
  <si>
    <t>[EUR/MWh)</t>
  </si>
  <si>
    <t>Building type</t>
  </si>
  <si>
    <t>Heating type</t>
  </si>
  <si>
    <t>feeds to storage</t>
  </si>
  <si>
    <t>heat_pump</t>
  </si>
  <si>
    <t>electric</t>
  </si>
  <si>
    <t>fossil</t>
  </si>
  <si>
    <t>share</t>
  </si>
  <si>
    <t>area_floor</t>
  </si>
  <si>
    <t>static_efficiency</t>
  </si>
  <si>
    <t>dynamic_efficiency</t>
  </si>
  <si>
    <t>max_outflow</t>
  </si>
  <si>
    <t>max_level</t>
  </si>
  <si>
    <t>level_ini</t>
  </si>
  <si>
    <t>temperature_sink</t>
  </si>
  <si>
    <t>temperature_source</t>
  </si>
  <si>
    <t>penalty_non-electric_heat_supply</t>
  </si>
  <si>
    <t>static_efficiency_sets_aux_dhw</t>
  </si>
  <si>
    <t>max_energy_sets_aux_dhw</t>
  </si>
  <si>
    <t>max_power_in_sets_aux_dhw</t>
  </si>
  <si>
    <t>max_power_out_sets_aux_dhw</t>
  </si>
  <si>
    <t>bu1</t>
  </si>
  <si>
    <t>dir</t>
  </si>
  <si>
    <t>no</t>
  </si>
  <si>
    <t>setsh</t>
  </si>
  <si>
    <t>hp_as</t>
  </si>
  <si>
    <t>yes</t>
  </si>
  <si>
    <t>hp_gs</t>
  </si>
  <si>
    <t>hp_as_elec</t>
  </si>
  <si>
    <t>hp_gs_elec</t>
  </si>
  <si>
    <t>gas_elec</t>
  </si>
  <si>
    <t>oil_elec</t>
  </si>
  <si>
    <t>gas_hp_as</t>
  </si>
  <si>
    <t>gas_hp_gs</t>
  </si>
  <si>
    <t>bu2</t>
  </si>
  <si>
    <t>bu3</t>
  </si>
  <si>
    <t>bu4</t>
  </si>
  <si>
    <t>bu5</t>
  </si>
  <si>
    <t>bu6</t>
  </si>
  <si>
    <t>bu7</t>
  </si>
  <si>
    <t>bu8</t>
  </si>
  <si>
    <t>bu9</t>
  </si>
  <si>
    <t>bu10</t>
  </si>
  <si>
    <t>bu11</t>
  </si>
  <si>
    <t>bu12</t>
  </si>
  <si>
    <t>Schmidt et al. (2017);  Langas (2015)</t>
  </si>
  <si>
    <t>Langas (2015)</t>
  </si>
  <si>
    <t>Bertuccioli et al.(2014)</t>
  </si>
  <si>
    <t>Schmidt et al. (2017);  Bertuccioli et al.(2014)</t>
  </si>
  <si>
    <t xml:space="preserve">
GH2:Elgowainy et al. (2015)
</t>
  </si>
  <si>
    <t>LH2: Stolzenburg and Mubbala (2013),
LOHC: Eypasch et al. (2017),
PtL: Brynolf (2018)</t>
  </si>
  <si>
    <t>LH2: Stolzenburg and Mubbala (2013),
LOHC: Eypasch et al. (2017), McClaine et al. (2015), Teichmann et al. (2012), Reuss et al. (2017), Muller et al. (2015)</t>
  </si>
  <si>
    <t>LOHC: Teichmann et al. (2012),
Reuss et al. (2017),
PtL: Brynolf (2018), Tremel (2015)</t>
  </si>
  <si>
    <t>LH2: Stolzenburg and Mubbala (2013),
LOHC: Eypasch et al. (2017), McClaine et al. (2015), Teichmann et al. (2012), Reuss et al. (2017), Muller et al. (2015),
PtL: Brynolf (2018)</t>
  </si>
  <si>
    <t>GH2: Parks et al. (2014)
GH2 (cav): Kruck et al. (2013)
LH2: US DOE (2015)
LHOC: Reuss et al. (2017)
PtL: Uses the same type as LOHC, yet, the two liquids cannot be mixed such that they must have two different storage-type-numbers.</t>
  </si>
  <si>
    <t>LH2: Bouwkamp et al. (2017)</t>
  </si>
  <si>
    <t xml:space="preserve">GH2: Parks et al. (2014)
GH2 (cav): Kruck et al. (2013)
LH2: US DOE (2015)
</t>
  </si>
  <si>
    <t>GH2,LH2,LHOC:Reuss et al. (2017)
GH2(cav): Stolzenburg (2014)</t>
  </si>
  <si>
    <t>GH2(cav): Stolzenburg (2014),
GH2,LH2,LHOC:Parks et al. (2014)</t>
  </si>
  <si>
    <t>Elgowainy et al. (2015)</t>
  </si>
  <si>
    <t>GH2, LH2: US DOE (2015), Teichmann et al. (2012)
LHOC: Reuss et al. (2017), Teichmann et al. (2012)</t>
  </si>
  <si>
    <t>GH2, LH2: US DOE (2015)
LOHC: Reuss et al. (2017)</t>
  </si>
  <si>
    <t>Bouwkamp et al. (2017)</t>
  </si>
  <si>
    <t>Reuss et al. (2017), 
Runge et al. (2019)</t>
  </si>
  <si>
    <t>GH2, LH2: US DOE (2015)
LHOC: Reuss et al. (2017)</t>
  </si>
  <si>
    <t>Teichmann et al. (2012)</t>
  </si>
  <si>
    <t>GH2: Parks et al. (2014),
LH2: US DOE (2015),
LOHC: Reuss et al. (2017)</t>
  </si>
  <si>
    <t xml:space="preserve">GH2: Parks et al. (2014),
LH2: US DOE (2015),
</t>
  </si>
  <si>
    <t>Reuss et al. (2017)</t>
  </si>
  <si>
    <t>Parks et al. (2014)</t>
  </si>
  <si>
    <t>LH2: Nexant et al. (2008),
Elgowainy et al. (2015)
LOHC: Eypasch et al. (2017), McClaine et al. (2015), Teichmann et al. (2012), Reuss et al. (2017), Muller et al. (2015)</t>
  </si>
  <si>
    <t xml:space="preserve">LH2: Reuss et al. (2017)
LOHC: Eypasch et al. (2017), McClaine et al. (2015), Teichmann et al. (2012), Reuss et al. (2017), Muller et al. (2015)
</t>
  </si>
  <si>
    <t>LOHC: Eypasch et al. (2017), McClaine et al. (2015), Teichmann et al. (2012), Reuss et al. (2017), Muller et al. (2015)</t>
  </si>
  <si>
    <t>GH2, LHOC: Elgowainy et al. (2015),
LH2: Nexant et al. (2008),
Elgowainy et al. (2015)</t>
  </si>
  <si>
    <t>GH2, LHOC: Elgowainy et al. (2015),
LH2: Reuss et al. (2017)</t>
  </si>
  <si>
    <t>GH2, LHOC: Elgowainy et al. (2015)</t>
  </si>
  <si>
    <t>US DOE (2015)</t>
  </si>
  <si>
    <t xml:space="preserve">
Elgowainy et al. (2015)
</t>
  </si>
  <si>
    <t>Welder (2019)</t>
  </si>
  <si>
    <t>H2Mobility (2010)</t>
  </si>
  <si>
    <t>Indicates whether a specific electrolysis technology is available.</t>
  </si>
  <si>
    <t>Indicates whether a specific distribution channel is available.</t>
  </si>
  <si>
    <t>Indicates whether a specific channel can be used for H2 mobility as a fuel. This only defines the type of a channel but does not affect ist availability which is defined with the switch just left of here!)</t>
  </si>
  <si>
    <t>Indicates whether a specific channel can be used for re-conversion. This only defines the type of a channel but does not affect ist availability which is defined with the switch just left of here!)</t>
  </si>
  <si>
    <t>Indicates whether a specific channel can be used for power-to-x production other than H2. This only defines the type of a channel but does not affect ist availability which is defined with the switch just left of here!)
The demand for this has to be defined in "time-series.xlsx" for the respective channel in the sheet "P2X". Further P2X channels can be added.</t>
  </si>
  <si>
    <t>Indicates whether a specific re-conversion technology is available.</t>
  </si>
  <si>
    <t>Production capacity (max. electricity input that can be transformed into H2 at the production site).</t>
  </si>
  <si>
    <t>Scale advantage as (100% - x%)/100% of original capacity investment costs. (e.g. 0.98 for a 2% advantage)</t>
  </si>
  <si>
    <t>H2 output as x%/100% of energy input.</t>
  </si>
  <si>
    <t>Annual maintenance costs per kW capacity.</t>
  </si>
  <si>
    <t>Additional annual operation costs per kW capacity.</t>
  </si>
  <si>
    <t>Expected lifetime</t>
  </si>
  <si>
    <t>Indicates whether this process is needed for the respective technology/channel combination.</t>
  </si>
  <si>
    <t>This switch allows (endogenous) to bypass flow directly from prod to aux_pretrans!
(circumvents compression for storage and storage itself)</t>
  </si>
  <si>
    <t>Any processes needed before  storage/hydrogenation at the production site, e.g., heating/cooling or compression of H2 gas.</t>
  </si>
  <si>
    <t>Electricity demand as % of energy contained in the H2 flow.
E.g., 4% electricity demand of flow is written as 0.04.</t>
  </si>
  <si>
    <t>Losses as x%/100% of inflow.</t>
  </si>
  <si>
    <t>Indicates whether this process is needed for the respective channel.</t>
  </si>
  <si>
    <t>Processes needed before  storage at the production site, e.g., hydrogenation/liquefaction of H2 gas.</t>
  </si>
  <si>
    <t>Costs per kWh times the depreciation rate per loading/unloading.</t>
  </si>
  <si>
    <t>Storage capacity costs.</t>
  </si>
  <si>
    <t>Losses per hour as x%/100% of level.</t>
  </si>
  <si>
    <t>Maximum initial storage load as x%/100% of capcity.</t>
  </si>
  <si>
    <t>Minimum storage load as x%/100% of capacity.</t>
  </si>
  <si>
    <t>Tanker loading terminal costs.</t>
  </si>
  <si>
    <t>Transportation capcity costs.</t>
  </si>
  <si>
    <t>Annual maintenance costs per kWh capacity.</t>
  </si>
  <si>
    <t>Effective loading capacity per truck. Also limits maximum inflow at the filling station per hour (just one trailer per hour per filling station allowed)</t>
  </si>
  <si>
    <t>Variable costs per kWh hydrogen per kilometer transportation distance.</t>
  </si>
  <si>
    <t>Distance fom the production site to the filling station and back + local detour.</t>
  </si>
  <si>
    <t>Time needed for loading.</t>
  </si>
  <si>
    <t>Time needed for unloading.</t>
  </si>
  <si>
    <t>This switch allows to (endogenously) bypass flow from directly from unloading to aux_hp.</t>
  </si>
  <si>
    <t>Processes needed before  low-pressure storage at the filling stations, e.g., compression.</t>
  </si>
  <si>
    <t>Low-pressure storage capacity costs.</t>
  </si>
  <si>
    <t>Maximum initial stoage load as x%/100% of capcity.</t>
  </si>
  <si>
    <t>Upper bound for storage capacity (is  automatically multiplied by the number of filling stations supplied by the respective channel by the model)</t>
  </si>
  <si>
    <t>Costs for process capacity.</t>
  </si>
  <si>
    <t>Energy demand for gas.</t>
  </si>
  <si>
    <t>Gas/Electricity switch</t>
  </si>
  <si>
    <t>Processes needed before  medium-pressure storage at the filling stations, e.g., compression.</t>
  </si>
  <si>
    <t>Medium-pressure storage capacity costs.</t>
  </si>
  <si>
    <t>Processes needed before high-pressure  storage at the filling stations, e.g., compression.</t>
  </si>
  <si>
    <t>High-pressure storage capacity costs.</t>
  </si>
  <si>
    <t>Processes needed before high-pressure  storage at the filling stations, e.g., precooling.</t>
  </si>
  <si>
    <t>Processes needed before reconversion.</t>
  </si>
  <si>
    <t>Maximum capacity of a fillings tation per day.</t>
  </si>
  <si>
    <t>Used for annualization</t>
  </si>
  <si>
    <t>Gas price</t>
  </si>
  <si>
    <t>For decentralized electrolysis, PEM is the only technology option (restricted in "fix.gms") - PEM needs to be switched on if the decentralized distribution channel is used. If there is decentralized electrolysis but no PEM technology for centralized channels, this needs to be managed through "fix.gms" or through an efficiency of 0.
The list of technologies can be extended.</t>
  </si>
  <si>
    <t>DON'T DELETE "fuel_decent"
(can be turned off)</t>
  </si>
  <si>
    <t>The channel "fuel_decent "must be the only decentralized channel and must not be deleted or renamed (but can, of course, be tuned off!). - There are sums in "model.gms" where flows through "fuel_decent" are subtracted explicitly. The intoduction of further decentralized channels requires adjustments in the code.) Moreover, the decentralized channel must only be used for H2 used for mobility (not for reconversion or P2X)!
The list of channels can be extended (for P2X channels, there must be a demand profile in "time-series.xlxx" respresenting each P2X channel. Additional "h2_mobility" channels contribute to fulfill the existing H2 demand as determined in "time-series.xlsx". Additional "recon" channels don't require a specific demand.</t>
  </si>
  <si>
    <t>For each channel, only one option (h2_mobility, recon, p2x) can be chosen!
The decentralized channel cannot be used for recon or p2x.
H2 can be provided via several channels (they are collected in the end to meet demand); for p2x demand can only be supplied by one respective channel.</t>
  </si>
  <si>
    <t>Everything is measured in kWh in terms of the lower heating value (LHV).
ONC = overnight costs
For decentralized electrolysis, PEM is the only technology option (restricted in "fix.gms")</t>
  </si>
  <si>
    <t>Cost savings of large scale centralized electrolysis compared to small scale decentralized electrolysis.</t>
  </si>
  <si>
    <t>Not affected by the scale effetct!</t>
  </si>
  <si>
    <t>PtL: For a transformation efficiency of 73%.</t>
  </si>
  <si>
    <t>Teichmann (2012)
4 €/kg
 with 2 x 0.1% degradation (Teichmann (2012) -hydrogenation and dehydrogenation)
Reuss (2017): 16.129kg_lohc/kg_H2 (=16.129/33.33*4*0.002)
For P2liquid: CO2 input</t>
  </si>
  <si>
    <t>For all channels that have the same storage type ("sto_p_type"), the following processes are shared:
prod_aux
hyd_liq
sto_p
Capacities are split equally between the sharing processes. The reporting file then assigns costs in relation to the flows.
Decentralized channels cannot be shared with centralized ones. That is, the identifier-numbers for storage ("sto_p_type") need to be different.
Attention: Parameters MUST BE THE SAME for shared processes (otherwise cost caluclations will be wrong!)</t>
  </si>
  <si>
    <t>Random assignment of numbers to types.</t>
  </si>
  <si>
    <t>Defines the (maximum - but can be chosen to be less endogenously) initial storage level load relative to endogensously determined installed capacity (by the model required to be the same level at the end of the simulation horizon)</t>
  </si>
  <si>
    <t>(Actually: costs of compressor/pump/...)</t>
  </si>
  <si>
    <t>Cost conversion for trucks needs to be redone if the lifetime or the interest rate are changed! (Cf. internal Excel file:
"P2X Parameters - summary")
Truck and specific trailer costs are summed up!</t>
  </si>
  <si>
    <t>Assumptions are: 50 km/h speed and 35L/100km gasoline demand!
Calculation of variable costs per km (done in dataload.gms) are:
((fuel_costs*35/100)+(driver_wage/50))/LKW_cap</t>
  </si>
  <si>
    <t>So far, the model is designed such that the (un-)loading capacity is always sufficient to (un-)load a truck within one hour. Thus, this only affects the delay between loading and delivery!</t>
  </si>
  <si>
    <t>All costs are increase here by 0.001 compared to the production site costs in order to get a unique solution.</t>
  </si>
  <si>
    <t>Note: Use 2 truck loads or 1000 kg
For recon it is assumed that there is only one "filling station". -&gt; set high</t>
  </si>
  <si>
    <t>LH2: cryo-compression + evaporation
LOHC: dehydrogenation</t>
  </si>
  <si>
    <t>Only LOHC: Currently we use gas to provide the ncessary heat. This can be changed using the switch. In either case, only one of the two parameters becomes effective. Thus, both can be fed with values as only one is used in the end.</t>
  </si>
  <si>
    <t>Set "1" to use gas instead of electricity to provide heat.</t>
  </si>
  <si>
    <t>For recon it is assumed that there is only one "filling station". -&gt; set high</t>
  </si>
  <si>
    <t>300 kg
(only part of it can be used as there is a minimum filling level!)
For recon it is assumed that there is only one "filling station". -&gt; set high</t>
  </si>
  <si>
    <t>Measured in terms of kW electrical power.</t>
  </si>
  <si>
    <t>Annual maintenance and  operations costs per kW capacity.</t>
  </si>
  <si>
    <t>Variable costs per kWh h2 inflow.</t>
  </si>
  <si>
    <t>electricity_output/h2_input</t>
  </si>
  <si>
    <t>Used to calculate the number of filling stations.
This number of filling stations then affects the maximum inflow of hydrogen/p2x (but not recon) at the filling station, which is restricted to one truck per hour per filling station.
 Moreover, the number of filling stations is multiplied with the storage capacity upper limit for lp, mp, and hp storage to limit the storage capacity; for recon these storages are not constrained.
Everything only active if storage or transportation is activated.
To increase the number of filling stations, the "fill_station_cap" has to be set very low. This also relaxes the inflow constraints discussed above. (The fill_station_cap is only used to calculate the number of filling stations and has no other effects.)</t>
  </si>
  <si>
    <t>Cf. "Technologies"-sheet. Converted to costs per kWh</t>
  </si>
  <si>
    <t>1/0</t>
  </si>
  <si>
    <t>EUR/KW (ONC)</t>
  </si>
  <si>
    <t>(100% - x%)/100%</t>
  </si>
  <si>
    <t>x%/100%</t>
  </si>
  <si>
    <t>EUR/kW</t>
  </si>
  <si>
    <t>years</t>
  </si>
  <si>
    <t>EUR/kW (ONC)</t>
  </si>
  <si>
    <t>EUR/kWh</t>
  </si>
  <si>
    <t>EUR/kWh (ONC)</t>
  </si>
  <si>
    <t>kWh</t>
  </si>
  <si>
    <t>€/L</t>
  </si>
  <si>
    <t>€/h</t>
  </si>
  <si>
    <t>km</t>
  </si>
  <si>
    <t>hours</t>
  </si>
  <si>
    <t>kWh/kWh</t>
  </si>
  <si>
    <t>gas/electricity switch</t>
  </si>
  <si>
    <t>kWh/day</t>
  </si>
  <si>
    <t>%/100</t>
  </si>
  <si>
    <t>tech</t>
  </si>
  <si>
    <t>tech_avail_sw</t>
  </si>
  <si>
    <t>channel</t>
  </si>
  <si>
    <t>channel_avail_sw</t>
  </si>
  <si>
    <t>h2_mobility_sw</t>
  </si>
  <si>
    <t>recon_sw</t>
  </si>
  <si>
    <t>p2x_sw</t>
  </si>
  <si>
    <t>recon_tech</t>
  </si>
  <si>
    <t>tech_recon_sw</t>
  </si>
  <si>
    <t>prod_c_overnight</t>
  </si>
  <si>
    <t>prod_scale</t>
  </si>
  <si>
    <t>prod_c_fix</t>
  </si>
  <si>
    <t>prod_c_fix2</t>
  </si>
  <si>
    <t>prod_lifetime</t>
  </si>
  <si>
    <t>prod_aux_sw</t>
  </si>
  <si>
    <t>bypass_1_sw</t>
  </si>
  <si>
    <t>prod_aux_c_overnight</t>
  </si>
  <si>
    <t>prod_aux_ed</t>
  </si>
  <si>
    <t>prod_aux_c_fix</t>
  </si>
  <si>
    <t>prod_aux_c_fix2</t>
  </si>
  <si>
    <t>eta_prod_aux</t>
  </si>
  <si>
    <t>prod_aux_lifetime</t>
  </si>
  <si>
    <t>hyd_liq_sw</t>
  </si>
  <si>
    <t>hyd_liq_c_overnight</t>
  </si>
  <si>
    <t>hyd_liq_ed</t>
  </si>
  <si>
    <t>hyd_liq_c_vom</t>
  </si>
  <si>
    <t>hyd_liq_c_fix</t>
  </si>
  <si>
    <t>hyd_liq_c_fix2</t>
  </si>
  <si>
    <t>eta_hyd_liq</t>
  </si>
  <si>
    <t>hyd_liq_lifetime</t>
  </si>
  <si>
    <t>sto_p_sw</t>
  </si>
  <si>
    <t>sto_p_type</t>
  </si>
  <si>
    <t>sto_p_c_overnight</t>
  </si>
  <si>
    <t>sto_p_ed</t>
  </si>
  <si>
    <t>sto_p_eta_stat</t>
  </si>
  <si>
    <t>sto_p_phi_ini</t>
  </si>
  <si>
    <t>sto_p_phi_min</t>
  </si>
  <si>
    <t>sto_p_c_fix</t>
  </si>
  <si>
    <t>sto_p_c_fix2</t>
  </si>
  <si>
    <t>sto_p_lifetime</t>
  </si>
  <si>
    <t>aux_pretrans_sw</t>
  </si>
  <si>
    <t>aux_pretrans_c_overnight</t>
  </si>
  <si>
    <t>aux_pretrans_ed</t>
  </si>
  <si>
    <t>aux_pretrans_c_fix</t>
  </si>
  <si>
    <t>aux_pretrans_c_fix2</t>
  </si>
  <si>
    <t>eta_aux_pretrans</t>
  </si>
  <si>
    <t>aux_pretrans_lifetime</t>
  </si>
  <si>
    <t>trans_sw</t>
  </si>
  <si>
    <t>trans_c_overnight</t>
  </si>
  <si>
    <t>trans_c_fix</t>
  </si>
  <si>
    <t>LKW_cap</t>
  </si>
  <si>
    <t>fuel_costs</t>
  </si>
  <si>
    <t>driver_wage</t>
  </si>
  <si>
    <t>trans_eta</t>
  </si>
  <si>
    <t>trans_dist</t>
  </si>
  <si>
    <t>load_time</t>
  </si>
  <si>
    <t>unload_time</t>
  </si>
  <si>
    <t>trans_lifetime</t>
  </si>
  <si>
    <t>aux_bflp_sto_sw</t>
  </si>
  <si>
    <t>bypass_2_sw</t>
  </si>
  <si>
    <t>aux_bflp_sto_c_overnight</t>
  </si>
  <si>
    <t>aux_bflp_sto_ed</t>
  </si>
  <si>
    <t>aux_bflp_sto_c_fix</t>
  </si>
  <si>
    <t>aux_bflp_sto_c_fix2</t>
  </si>
  <si>
    <t>eta_aux_bflp_sto</t>
  </si>
  <si>
    <t>aux_bflp_sto_lifetime</t>
  </si>
  <si>
    <t>lp_sto_sw</t>
  </si>
  <si>
    <t>lp_sto_c_overnight</t>
  </si>
  <si>
    <t>lp_sto_ed</t>
  </si>
  <si>
    <t>lp_sto_eta_stat</t>
  </si>
  <si>
    <t>lp_sto_phi_ini</t>
  </si>
  <si>
    <t>lp_sto_phi_min</t>
  </si>
  <si>
    <t>lp_sto_c_fix</t>
  </si>
  <si>
    <t>lp_sto_c_fix2</t>
  </si>
  <si>
    <t>lp_sto_station_cap</t>
  </si>
  <si>
    <t>lp_sto_lifetime</t>
  </si>
  <si>
    <t>dehyd_evap_sw</t>
  </si>
  <si>
    <t>dehyd_evap_c_overnight</t>
  </si>
  <si>
    <t>dehyd_evap_ed</t>
  </si>
  <si>
    <t>dehyd_evap_gas</t>
  </si>
  <si>
    <t>dehyd_evap_gas_sw</t>
  </si>
  <si>
    <t>dehyd_evap_c_fix</t>
  </si>
  <si>
    <t>dehyd_evap_c_fix2</t>
  </si>
  <si>
    <t>eta_dehyd_evap</t>
  </si>
  <si>
    <t>dehyd_evap_lifetime</t>
  </si>
  <si>
    <t>aux_bfMP_sto_sw</t>
  </si>
  <si>
    <t>aux_bfMP_sto_c_overnight</t>
  </si>
  <si>
    <t>aux_bfMP_sto_ed</t>
  </si>
  <si>
    <t>aux_bfMP_sto_c_fix</t>
  </si>
  <si>
    <t>aux_bfMP_sto_c_fix2</t>
  </si>
  <si>
    <t>eta_aux_bfMP_sto</t>
  </si>
  <si>
    <t>aux_bfMP_sto_lifetime</t>
  </si>
  <si>
    <t>MP_sto_sw</t>
  </si>
  <si>
    <t>MP_sto_c_overnight</t>
  </si>
  <si>
    <t>MP_sto_ed</t>
  </si>
  <si>
    <t>MP_sto_eta_stat</t>
  </si>
  <si>
    <t>MP_sto_phi_ini</t>
  </si>
  <si>
    <t>MP_sto_phi_min</t>
  </si>
  <si>
    <t>MP_sto_c_fix</t>
  </si>
  <si>
    <t>MP_sto_c_fix2</t>
  </si>
  <si>
    <t>MP_sto_station_cap</t>
  </si>
  <si>
    <t>MP_sto_lifetime</t>
  </si>
  <si>
    <t>aux_bfhp_sto_sw</t>
  </si>
  <si>
    <t>aux_bfhp_sto_c_overnight</t>
  </si>
  <si>
    <t>aux_bfhp_sto_ed</t>
  </si>
  <si>
    <t>aux_bfhp_sto_c_fix</t>
  </si>
  <si>
    <t>aux_bfhp_sto_c_fix2</t>
  </si>
  <si>
    <t>eta_aux_bfhp_sto</t>
  </si>
  <si>
    <t>aux_bfhp_sto_lifetime</t>
  </si>
  <si>
    <t>hp_sto_sw</t>
  </si>
  <si>
    <t>hp_sto_c_overnight</t>
  </si>
  <si>
    <t>hp_sto_ed</t>
  </si>
  <si>
    <t>hp_sto_eta_stat</t>
  </si>
  <si>
    <t>hp_sto_phi_ini</t>
  </si>
  <si>
    <t>hp_sto_phi_min</t>
  </si>
  <si>
    <t>hp_sto_c_fix</t>
  </si>
  <si>
    <t>hp_sto_station_cap</t>
  </si>
  <si>
    <t>hp_sto_lifetime</t>
  </si>
  <si>
    <t>aux_bffuel_sw</t>
  </si>
  <si>
    <t>aux_bffuel_c_overnight</t>
  </si>
  <si>
    <t>aux_bffuel_ed</t>
  </si>
  <si>
    <t>aux_bffuel_c_fix</t>
  </si>
  <si>
    <t>aux_bffuel_c_fix2</t>
  </si>
  <si>
    <t>eta_aux_bffuel</t>
  </si>
  <si>
    <t>aux_bffuel_lifetime</t>
  </si>
  <si>
    <t>recon_aux_sw</t>
  </si>
  <si>
    <t>recon_aux_c_overnight</t>
  </si>
  <si>
    <t>recon_aux_ed</t>
  </si>
  <si>
    <t>recon_aux_c_fix</t>
  </si>
  <si>
    <t>recon_aux_c_fix2</t>
  </si>
  <si>
    <t>eta_recon_aux</t>
  </si>
  <si>
    <t>recon_aux_lifetime</t>
  </si>
  <si>
    <t>recon_c_overnight</t>
  </si>
  <si>
    <t>recon_c_fix</t>
  </si>
  <si>
    <t>recon_c_vom</t>
  </si>
  <si>
    <t>recon_efficiency</t>
  </si>
  <si>
    <t>recon_lifetime</t>
  </si>
  <si>
    <t>fill_station_cap</t>
  </si>
  <si>
    <t>c_gas</t>
  </si>
  <si>
    <t>PEM</t>
  </si>
  <si>
    <t>fuel_decent</t>
  </si>
  <si>
    <t>ALK</t>
  </si>
  <si>
    <t>fuel_cent_GH2</t>
  </si>
  <si>
    <t>GT</t>
  </si>
  <si>
    <t>DUMMY</t>
  </si>
  <si>
    <t>fuel_cent_GH2_cav</t>
  </si>
  <si>
    <t>GE</t>
  </si>
  <si>
    <t>fuel_cent_LH2</t>
  </si>
  <si>
    <t>PEM-FC</t>
  </si>
  <si>
    <t>fuel_cent_LOHC</t>
  </si>
  <si>
    <t>SO-FC</t>
  </si>
  <si>
    <t>recon_cent_GH2</t>
  </si>
  <si>
    <t>recon_cent_GH2_cav</t>
  </si>
  <si>
    <t>recon_cent_LH2</t>
  </si>
  <si>
    <t>recon_cent_LOHC</t>
  </si>
  <si>
    <t>P2gas</t>
  </si>
  <si>
    <t>P2liquid</t>
  </si>
  <si>
    <t>%</t>
  </si>
  <si>
    <t>% of demand</t>
  </si>
  <si>
    <t>phi_min_res</t>
  </si>
  <si>
    <t>ev_quant</t>
  </si>
  <si>
    <t>phi_pro_self</t>
  </si>
  <si>
    <t>phi_pro_load</t>
  </si>
  <si>
    <t>phi_rsvr_min</t>
  </si>
  <si>
    <t>ES</t>
  </si>
  <si>
    <t>PT</t>
  </si>
  <si>
    <t>value</t>
  </si>
  <si>
    <t>c_infes</t>
  </si>
  <si>
    <t>c_h_infes</t>
  </si>
  <si>
    <t>c_h_dhw_infes</t>
  </si>
  <si>
    <t>Short titel</t>
  </si>
  <si>
    <t>Authors</t>
  </si>
  <si>
    <t>Title</t>
  </si>
  <si>
    <t>Journal</t>
  </si>
  <si>
    <t>Number</t>
  </si>
  <si>
    <t>Pages</t>
  </si>
  <si>
    <t>Year</t>
  </si>
  <si>
    <t>URL, accessed October 2018; or doi</t>
  </si>
  <si>
    <t>Agora (2013)</t>
  </si>
  <si>
    <t xml:space="preserve">Agora Energiewende </t>
  </si>
  <si>
    <t>Lastmanagement als Beitrag zur Deckung des Spitzenlastbedarfs in Süddeutschland</t>
  </si>
  <si>
    <t>Endbericht einer Studie von Fraunhofer ISI und der Forschungsgesellschaft für Energiewirtschaft.</t>
  </si>
  <si>
    <t>https://www.agora-energiewende.de/fileadmin2/Projekte/2012/Lastmanagement-als-Beitrag-zur-Versorgungssicherheit/Agora_Studie_Lastmanagement_Sueddeutschland_Zwischenergebnisse_web.pdf</t>
  </si>
  <si>
    <t>Luca Bertuccioli (E4tech)
Alvin Chan (Element Energy)
David Hart (E4tech)
Franz Lehner (E4tech)
Ben Madden (Element Energy)
Eleanor Standen (Element Energy)</t>
  </si>
  <si>
    <t>Development of water electrolysis in the european union.</t>
  </si>
  <si>
    <t>E4tech, ElementEnergy</t>
  </si>
  <si>
    <t>https://www.fch.europa.eu/sites/default/files/study%20electrolyser_0-Logos_0_0.pdf</t>
  </si>
  <si>
    <t>BNetzA (2014)</t>
  </si>
  <si>
    <t>Nico Bouwkamp, Al Burgunder, Dan Casey, Amgad Elgowainy, Leah Fisher,  Jim Merritt, Eric Miller, Guillaume Petitpas, Aashish Rohatgi, Neha Rustagi, Jim Simnick, Herie Soto, James Vickers</t>
  </si>
  <si>
    <t>hydrogen delivery technical team roadmap</t>
  </si>
  <si>
    <t>U.S. Drive</t>
  </si>
  <si>
    <t>https://www.energy.gov/sites/prod/files/2017/08/f36/hdtt_roadmap_July2017.pdf</t>
  </si>
  <si>
    <t>dena (2012)</t>
  </si>
  <si>
    <t>Deutsche Energie-Agentur (dena)</t>
  </si>
  <si>
    <t>Integration der erneuerbaren Energien in den deutschen/euroäaischen Strommarkt</t>
  </si>
  <si>
    <t>http://www.pfbach.dk/firma_pfb/dena_endbericht_integration_ee_2012.pdf</t>
  </si>
  <si>
    <t>DLR et al (2012)</t>
  </si>
  <si>
    <t>Deutsches Zentrum für Luft- und Raumfahrt (DLR) - Institut für Technische Thermodynamik, Abt. Systemanalyse und Technikbewertung, Fraunhofer Institut für Windenergie und Energiesystemtechnik (IWES), and Ingenieurbüro für neue Energien (IFNE)</t>
  </si>
  <si>
    <t>Langfristszenarien und Strategien für den Ausbau der erneuerbaren Energien in Deutschland bei Berücksichtigung der Entwicklung in Europa und global - Schlussbericht</t>
  </si>
  <si>
    <t>https://www.dlr.de/dlr/Portaldata/1/Resources/bilder/portal/portal_2012_1/leitstudie2011_bf.pdf</t>
  </si>
  <si>
    <t xml:space="preserve">Elgowainy, A., Reddi, K., Mintz, M., and Brown, D. </t>
  </si>
  <si>
    <t>H2A delivery scenario, analysis model version 3.0 (HDsam 3.0).</t>
  </si>
  <si>
    <t>Argonne National Laboratory</t>
  </si>
  <si>
    <t>https://hdsam.es.anl.gov/index.php?content=hdsam</t>
  </si>
  <si>
    <t>Eypasch et al. (2017)</t>
  </si>
  <si>
    <t>Eypasch, M., Schimpe, M., Kanwar, A., Hartmann, T., Herzog, S., Frank, T., and Hamacher, T.</t>
  </si>
  <si>
    <t>Model-based techno-economic evaluation of an electricity storage system based on liquid organic hydrogen carriers.</t>
  </si>
  <si>
    <t>Applied Energy</t>
  </si>
  <si>
    <t>320-330</t>
  </si>
  <si>
    <t>https://doi.org/10.1016/j.apenergy.2016.10.068</t>
  </si>
  <si>
    <t>Flexmex</t>
  </si>
  <si>
    <t>Assumption from the project flexmex</t>
  </si>
  <si>
    <t>Frontier Economics and Formaet Services GmbH</t>
  </si>
  <si>
    <t>Strommarkt in Deutschland - Gewährleistet das derzeitige Marktdesign Versorgungssicherheit?</t>
  </si>
  <si>
    <t>Bericht für das Bundesministerium für Wirtschaft und Energie (BMWi)</t>
  </si>
  <si>
    <t>https://www.bmwi.de/Redaktion/DE/Publikationen/Studien/strommarkt-in-deutschland-gewaehrleistung-das-derzeitige-marktdesign-versorgungssicherheit.pdf?__blob=publicationFile&amp;v=5</t>
  </si>
  <si>
    <t>Gils (2014)</t>
  </si>
  <si>
    <t>Gils, Hans-Christian</t>
  </si>
  <si>
    <t>Assessment of the theoretical demand response potential in Europe</t>
  </si>
  <si>
    <t>Energy</t>
  </si>
  <si>
    <t>1-18</t>
  </si>
  <si>
    <t>dx.doi.org/10.1016/j.energy.2014.02.019</t>
  </si>
  <si>
    <t>70MPa Hydrogen Refuelling Station Standardization - Function Description of Station Modules.</t>
  </si>
  <si>
    <t>Mimeo</t>
  </si>
  <si>
    <t>Kasten, Peter and Florian Hacker</t>
  </si>
  <si>
    <t>Two electric mobility scenarios for Germany: Market Development and their impact on CO2 emissions of passenger cars</t>
  </si>
  <si>
    <t>DEFINE. Final report.</t>
  </si>
  <si>
    <t>https://www.ihs.ac.at/projects/define/files/DEFINE-Oeko-english-version.pdf</t>
  </si>
  <si>
    <t>Klobasa (2007)</t>
  </si>
  <si>
    <t>Klobasa, Martin</t>
  </si>
  <si>
    <t>Dynamische Simulation eines Lastmanagements und Integration von Windenergie in ein Elektrizitätsnetz auf Landesebene unter regelungstechnischen und Kostengesichtspunkten</t>
  </si>
  <si>
    <t>PhD dissertation, ETH Zurich</t>
  </si>
  <si>
    <t>http://publica.fraunhofer.de/eprints/urn_nbn_de_0011-n-686156.pdf</t>
  </si>
  <si>
    <t>Kruck et al. (2013)</t>
  </si>
  <si>
    <t xml:space="preserve">Olaf Kruck ,  Fritz Crotogino,Ruth Prelicz , Tobias Rudolph 
</t>
  </si>
  <si>
    <t>Assessment of
the potential, the actors and relevant business cases for large scale and seasonal
storage of renewable electricity by hydrogen underground storage in Europe.</t>
  </si>
  <si>
    <t>New Energy World</t>
  </si>
  <si>
    <t>https://www.fch.europa.eu/sites/default/files/project_results_and_deliverables/D3.1_Overview%20of%20all%20known%20underground%20storage%20technologies%20%28ID%202849643%29.pdf</t>
  </si>
  <si>
    <t>Kunz et al (2017)</t>
  </si>
  <si>
    <t>Friedrich Kunz, Mario Kendziorski, Wolf-Peter Schill, Jens Weibezahn, Jan Zepter, Christian von Hirschhausen, Philipp Hauser, Matthias Zech, Dominik Möst, Sina Heidari, Björn Felten, and Christoph Weber</t>
  </si>
  <si>
    <t>Electricity, Heat, and Gas Sector Data for Modeling the German System</t>
  </si>
  <si>
    <t>DIW Data Documentation</t>
  </si>
  <si>
    <t>https://www.diw.de/documents/publikationen/73/diw_01.c.574130.de/diw_datadoc_2017-092.pdf</t>
  </si>
  <si>
    <t>O'Dwyer et al. (2018</t>
  </si>
  <si>
    <t>Ciara O'Dwyer, Muhammad Anwar, Joseph Dillon, Mostafa Bakhtvar, Giuseppina Butitta, Carlos Andrade Cabrera, Karlis Balputnis, Zane Broka, Jengenijs Kozadajevs, Antans Sauhats, Topi Rasku, Juha Kiviluoma, Wolf-Peter Schill, Alexander Zerrahn</t>
  </si>
  <si>
    <t>Cost benefit analysis of SETS and alternative local small-scale storage options</t>
  </si>
  <si>
    <t>Project Report D3.6 H2020 RealValue</t>
  </si>
  <si>
    <t>http://www.realvalueproject.com/images/uploads/documents/D3.6_Final_v1.pdf</t>
  </si>
  <si>
    <t>Henning G. Langås</t>
  </si>
  <si>
    <t xml:space="preserve"> Large scale hydrogen production</t>
  </si>
  <si>
    <t>NEL Hydrogen</t>
  </si>
  <si>
    <t>https://www.sintef.no/contentassets/9b9c7b67d0dc4fbf9442143f1c52393c/9-hydrogen-production-in-large-scale-henning-g.-langas-nel-hydrogen.pdf</t>
  </si>
  <si>
    <t>McClaine et al. (2015)</t>
  </si>
  <si>
    <t>Andrew W. McClaine , Kenneth Brown , David D. G. Bowen</t>
  </si>
  <si>
    <t>Magnesium hydride slurry: A better answer to hydrogen storage</t>
  </si>
  <si>
    <t>Journal of Energy Resources Technology</t>
  </si>
  <si>
    <t>137 (6)</t>
  </si>
  <si>
    <t>061201-9</t>
  </si>
  <si>
    <t>https://doi.org/10.1115/1.4030398</t>
  </si>
  <si>
    <t>Müller et al. (2015)</t>
  </si>
  <si>
    <t>Karsten Müller,Katharina Stark, Vladimir N. Emel’yanenko, Mikhail A. Varfolomeev,  Dzmitry H. Zaitsau, Evgeni Shoifet, Christoph Schick, Sergey P. Verevkin, Wolfgang Arlt</t>
  </si>
  <si>
    <t>Liquid Organic Hydrogen Carriers: Thermophysical and Thermochemical Studies of Benzyl- and Dibenzyl-toluene Derivatives</t>
  </si>
  <si>
    <t>Industrial &amp; Engineering Chemistry Research</t>
  </si>
  <si>
    <t>54(32)</t>
  </si>
  <si>
    <t>7967–7976</t>
  </si>
  <si>
    <t>https://doi.org/10.1021/acs.iecr.5b01840</t>
  </si>
  <si>
    <t>Nexant et al. (2008)</t>
  </si>
  <si>
    <t>Nexant, Inc., Air Liquide, Argonne National Laboratory, Chevron Technology Venture, Gas Technology Institute, National Renewable Energy Laboratory, Pacific Northwest National Laboratory, and TIAX LLC</t>
  </si>
  <si>
    <t>H2A Hydrogen Delivery Infrastructure Analysis Models and Conventional Pathway Options Analysis Results</t>
  </si>
  <si>
    <t>Nexant</t>
  </si>
  <si>
    <t>https://www.energy.gov/sites/prod/files/2014/03/f9/nexant_h2a.pdf</t>
  </si>
  <si>
    <t>Pape et al (2014)</t>
  </si>
  <si>
    <t>C. Pape, N. Gerhard, P. Härtel, A. Scholz, R. Schwinn, T. Drees, A. Maaz, J. Sprey, C. Breuer, A. Moser, F. Sailer, S. Reuter, and T. Müller</t>
  </si>
  <si>
    <t>Roadmap Speicher. Bestimmung des Speicherbedarfs in Deutschland imeuropäischen Kontext und Ableitung vontechnisc-ökonomischen sowie rechtlichen Handlungsempfehlungen für die Speicherförderung. Endbericht.</t>
  </si>
  <si>
    <t>http://www.fvee.de/fileadmin/publikationen/Politische_Papiere_FVEE/14.IWES_Roadmap-Speicher/14_IWES-etal_Roadmap_Speicher_Langfassung.pdf</t>
  </si>
  <si>
    <t xml:space="preserve"> George Parks,  Robert Boyd,  John Cornish, Robert Remick </t>
  </si>
  <si>
    <t>Hydrogen station compression, storage, and dispensing technical status and costs: Systems integration.</t>
  </si>
  <si>
    <t>NREL</t>
  </si>
  <si>
    <t>https://www.hydrogen.energy.gov/pdfs/58564.pdf</t>
  </si>
  <si>
    <t>Plötz et al (2014)</t>
  </si>
  <si>
    <t>Plötz, Patrick, Till Gnann, André Kühn, and Martin Wietschel</t>
  </si>
  <si>
    <t>Markthochlaufszenarien für Elektrofahrzeuge. Langfassung</t>
  </si>
  <si>
    <t xml:space="preserve">Studie im Auftrag der acatech – Deutsche Akademie der Technikwissenschaften und der Arbeitsgruppe 7 der Nationalen Plattform Elektromobilität (NPE). Fraunhofer ISI. </t>
  </si>
  <si>
    <t>https://www.isi.fraunhofer.de/content/dam/isi/dokumente/cce/2014/Fraunhofer-ISI-Markthochlaufszenarien-Elektrofahrzeuge-Langfassung.pdf</t>
  </si>
  <si>
    <t>regelleistung.net (2014a,b)</t>
  </si>
  <si>
    <t>regelleistung.net</t>
  </si>
  <si>
    <t>Daten zur Regelenergie</t>
  </si>
  <si>
    <t>https://www.regelleistung.net/ext/tender/</t>
  </si>
  <si>
    <t>Current (Oct 2018) link</t>
  </si>
  <si>
    <t>M. Reuß, T. Grube, M. Robinius, P. Preuster, P. Wasserscheid, D. Stolten</t>
  </si>
  <si>
    <t>Seasonal storage and alternative carriers: A flexible hydrogen supply chain model</t>
  </si>
  <si>
    <t>290-302</t>
  </si>
  <si>
    <t>https://doi.org/10.1016/j.apenergy.2017.05.050</t>
  </si>
  <si>
    <t>Runge et al. (2019)</t>
  </si>
  <si>
    <t>Philipp Runge, Christian Sölch, Jakob Albert, Peter  Wasserscheid, GregorZöttl, Veronika Grimm</t>
  </si>
  <si>
    <t>Economic comparison of different electric fuels for energy scenarios in 2035</t>
  </si>
  <si>
    <t>233-234</t>
  </si>
  <si>
    <t>1078-1093</t>
  </si>
  <si>
    <t>https://doi.org/10.1016/j.apenergy.2018.10.023</t>
  </si>
  <si>
    <t>Schlesinger et al (2014</t>
  </si>
  <si>
    <t>Schmidt et al. (2017)</t>
  </si>
  <si>
    <t>Schmidt O, Gambhir A, Staffell I, Hawkes A, Nelson J, Few S</t>
  </si>
  <si>
    <t>Future cost and performance of water electrolysis: An expert elicitation study</t>
  </si>
  <si>
    <t>International Journal of Hydrogen Energy</t>
  </si>
  <si>
    <t>42(52)</t>
  </si>
  <si>
    <t>30470–30492</t>
  </si>
  <si>
    <t>https://doi.org/10.1016/j.ijhydene.2017.10.045</t>
  </si>
  <si>
    <t>Schröder et al (2013)</t>
  </si>
  <si>
    <t>Schröder, Andreas, Friedrich Kunz, Jan Meiss, Roman Mendelevitch, and Christian von Hirschhausen</t>
  </si>
  <si>
    <t>Current and prospective costs of electricity generation until 2050</t>
  </si>
  <si>
    <t xml:space="preserve">DIW Data Documentation </t>
  </si>
  <si>
    <t>https://www.diw.de/documents/publikationen/73/diw_01.c.424566.de/diw_datadoc_2013-068.pdf</t>
  </si>
  <si>
    <t>Verband der Elektrotechnik, Elektronik und Informationstechnik (VDE)</t>
  </si>
  <si>
    <t>Erneuerbare Energie braucht flexible Kraftwerke - Szenarien bis 2020#</t>
  </si>
  <si>
    <t>https://shop.vde.com/de/vde-studie-erneuerbare-energie-braucht-flexible-kraftwerke-3</t>
  </si>
  <si>
    <t>Stolzenburg and Mubbala (2013)</t>
  </si>
  <si>
    <t>K. Stolzenburg and R. Mubbala</t>
  </si>
  <si>
    <t xml:space="preserve"> Integrated design for demonstration of eﬃcient liquefaction of hydrogen (idealhy)</t>
  </si>
  <si>
    <t>https://www.idealhy.eu/uploads/documents/IDEALHY_D3-16_Liquefaction_Report_web.pdf</t>
  </si>
  <si>
    <t>Stolzenburg et al. (2014)</t>
  </si>
  <si>
    <t>Stolzenburg, K., Hamelmann, R., Wietschel, M., Genoese, F., Michaelis, J.,
Lehmann, J., Miege, A., Krause, S., Sponholz, C., Donadei, S., Crotogino, F., Acht,
A., and Horvath, P.-L.</t>
  </si>
  <si>
    <t>Integration von wind-wasserstoﬀ-systemen in das energiesystem. Analysis on behalf of Nationale Organisation Wasserstoﬀ-und Brennstoffzellentechnologie GmbH</t>
  </si>
  <si>
    <t xml:space="preserve">Nationale Organisation Wasserstoﬀ-und Brennstof-
fzellentechnologie GmbH </t>
  </si>
  <si>
    <t>https://www.now-gmbh.de/content/1-aktuelles/1-presse/20140402-abschlussbericht-zur-integration-von-wind-wasserstoff-systemen-in-das-energiesystem-ist-veroeffentlicht/abschlussbericht_integration_von_wind-wasserstoff-systemen_in_das_energiesystem.pdf</t>
  </si>
  <si>
    <t>Daniel Teichmann, Wolfgang Arlt, Peter Wasserscheid</t>
  </si>
  <si>
    <t>Liquid organic hydrogen carriers as an eﬃcient vector for the transport and storage of renewable energy</t>
  </si>
  <si>
    <t>37(23)</t>
  </si>
  <si>
    <t>18118-18132</t>
  </si>
  <si>
    <t>https://doi.org/10.1016/j.ijhydene.2012.08.066</t>
  </si>
  <si>
    <t>Fuel cell technologies program - multi-year research, development,
and demonstration plan - chapter 3.2: hydrogen delivery.</t>
  </si>
  <si>
    <t>US DOE</t>
  </si>
  <si>
    <t>https://www.energy.gov/sites/prod/files/2015/08/f25/fcto_myrdd_delivery.pdf</t>
  </si>
  <si>
    <t>Ziegenhagen (2013)</t>
  </si>
  <si>
    <t>Ziegenhagen, Inka</t>
  </si>
  <si>
    <t>Impact of Increasing Wind and PV Penetration Rates on Control Power Capacity Requirements in Germany</t>
  </si>
  <si>
    <t>Master's thesis. University of Leipzig</t>
  </si>
  <si>
    <t>https://tu-dresden.de/bu/wirtschaft/ee2/ressourcen/dateien/dateien/ordner_enerday/ordner_enerday2013/ordner_vortrag/Hirth_Ziegenhagen_2013-Control_Power_Enerday.pdf?lang=de</t>
  </si>
  <si>
    <t>Shortened version</t>
  </si>
  <si>
    <t>Welder, L., Stenzel, P., Ebersbach, N., Markewitz, P., Robinius, M., Emonts, B., Stolten, D.</t>
  </si>
  <si>
    <t>Design and evaluation of hydrogen electricity reconversion pathways in national energy systems using spatially and temporally resolved energy system optimization</t>
  </si>
  <si>
    <t>https://doi.org/10.1016/j.ijhydene.2018.11.194</t>
  </si>
  <si>
    <t>symbol</t>
  </si>
  <si>
    <t>sheet_name</t>
  </si>
  <si>
    <t>startcell</t>
  </si>
  <si>
    <t>rdim</t>
  </si>
  <si>
    <t>cdim</t>
  </si>
  <si>
    <t>n</t>
  </si>
  <si>
    <t>spatial</t>
  </si>
  <si>
    <t>N5</t>
  </si>
  <si>
    <t>set</t>
  </si>
  <si>
    <t>Technologies</t>
  </si>
  <si>
    <t>B6</t>
  </si>
  <si>
    <t>headers_tech</t>
  </si>
  <si>
    <t>E5</t>
  </si>
  <si>
    <t>tech_dispatch</t>
  </si>
  <si>
    <t>D6</t>
  </si>
  <si>
    <t>tech_res_con</t>
  </si>
  <si>
    <t>C6</t>
  </si>
  <si>
    <t>sto</t>
  </si>
  <si>
    <t>headers_sto</t>
  </si>
  <si>
    <t>C5</t>
  </si>
  <si>
    <t>reservoir</t>
  </si>
  <si>
    <t>headers_reservoir</t>
  </si>
  <si>
    <t>dsm</t>
  </si>
  <si>
    <t>headers_dsm</t>
  </si>
  <si>
    <t>D5</t>
  </si>
  <si>
    <t>dsm_type</t>
  </si>
  <si>
    <t>l</t>
  </si>
  <si>
    <t>A6</t>
  </si>
  <si>
    <t>headers_topology</t>
  </si>
  <si>
    <t>B5</t>
  </si>
  <si>
    <t>ev</t>
  </si>
  <si>
    <t>headers_ev</t>
  </si>
  <si>
    <t>headers_prosumage_generation</t>
  </si>
  <si>
    <t>prosumage</t>
  </si>
  <si>
    <t>headers_prosumage_storage</t>
  </si>
  <si>
    <t>I5</t>
  </si>
  <si>
    <t>reserves</t>
  </si>
  <si>
    <t>headers_reserves</t>
  </si>
  <si>
    <t>F5</t>
  </si>
  <si>
    <t>reserves_up_down</t>
  </si>
  <si>
    <t>reserves_spin_nonspin</t>
  </si>
  <si>
    <t>reserves_prim_nonprim</t>
  </si>
  <si>
    <t>E6</t>
  </si>
  <si>
    <t>bu</t>
  </si>
  <si>
    <t>heat</t>
  </si>
  <si>
    <t>ch</t>
  </si>
  <si>
    <t>heat_storage</t>
  </si>
  <si>
    <t>heat_hp</t>
  </si>
  <si>
    <t>heat_elec</t>
  </si>
  <si>
    <t>F6</t>
  </si>
  <si>
    <t>heat_fossil</t>
  </si>
  <si>
    <t>G6</t>
  </si>
  <si>
    <t>headers_heat</t>
  </si>
  <si>
    <t>H5</t>
  </si>
  <si>
    <t>h2_tech</t>
  </si>
  <si>
    <t>P2H2</t>
  </si>
  <si>
    <t>h2_channel</t>
  </si>
  <si>
    <t>H6</t>
  </si>
  <si>
    <t>h2_tech_recon</t>
  </si>
  <si>
    <t>Q6</t>
  </si>
  <si>
    <t>headers_h2_parameters_table1</t>
  </si>
  <si>
    <t>headers_h2_parameters_table2</t>
  </si>
  <si>
    <t>headers_h2_parameters_table3</t>
  </si>
  <si>
    <t>R5</t>
  </si>
  <si>
    <t>headers_h2_parameters_table4</t>
  </si>
  <si>
    <t>Y5</t>
  </si>
  <si>
    <t>headers_h2_parameters_table5</t>
  </si>
  <si>
    <t>AK5</t>
  </si>
  <si>
    <t>headers_h2_parameters_table6</t>
  </si>
  <si>
    <t>AX5</t>
  </si>
  <si>
    <t>headers_h2_parameters_table7</t>
  </si>
  <si>
    <t>FC5</t>
  </si>
  <si>
    <t>headers_h2_parameters_table8</t>
  </si>
  <si>
    <t>FO5</t>
  </si>
  <si>
    <t>headers_h2_parameters_table9</t>
  </si>
  <si>
    <t>FX5</t>
  </si>
  <si>
    <t>headers_h2_parameters_table10</t>
  </si>
  <si>
    <t>GC5</t>
  </si>
  <si>
    <t>technology_data_upload</t>
  </si>
  <si>
    <t>A5</t>
  </si>
  <si>
    <t>par</t>
  </si>
  <si>
    <t>storage_data</t>
  </si>
  <si>
    <t>reservoir_data</t>
  </si>
  <si>
    <t>dsm_data_upload</t>
  </si>
  <si>
    <t>topology_data</t>
  </si>
  <si>
    <t>inc</t>
  </si>
  <si>
    <t>M5</t>
  </si>
  <si>
    <t>ev_data</t>
  </si>
  <si>
    <t>prosumage_data_generation</t>
  </si>
  <si>
    <t>prosumage_data_storage</t>
  </si>
  <si>
    <t>G5</t>
  </si>
  <si>
    <t>reserves_data_upload</t>
  </si>
  <si>
    <t>heat_data_upload</t>
  </si>
  <si>
    <t>h2_parameter_data_table1</t>
  </si>
  <si>
    <t>h2_parameter_data_table2</t>
  </si>
  <si>
    <t>h2_parameter_data_table3</t>
  </si>
  <si>
    <t>P5</t>
  </si>
  <si>
    <t>h2_parameter_data_table4</t>
  </si>
  <si>
    <t>W5</t>
  </si>
  <si>
    <t>h2_parameter_data_table5</t>
  </si>
  <si>
    <t>AH5</t>
  </si>
  <si>
    <t>h2_parameter_data_table6</t>
  </si>
  <si>
    <t>AV5</t>
  </si>
  <si>
    <t>h2_parameter_data_table7</t>
  </si>
  <si>
    <t>EZ5</t>
  </si>
  <si>
    <t>h2_parameter_data_table8</t>
  </si>
  <si>
    <t>FM5</t>
  </si>
  <si>
    <t>h2_parameter_data_table9</t>
  </si>
  <si>
    <t>FW5</t>
  </si>
  <si>
    <t>h2_parameter_data_table10</t>
  </si>
  <si>
    <t>headers_nodes</t>
  </si>
  <si>
    <t>nodes</t>
  </si>
  <si>
    <t>B3</t>
  </si>
  <si>
    <t>headers_scalar</t>
  </si>
  <si>
    <t>scalar</t>
  </si>
  <si>
    <t>A4</t>
  </si>
  <si>
    <t>nodes_data_upload</t>
  </si>
  <si>
    <t>A3</t>
  </si>
  <si>
    <t>scalar_data_upload</t>
  </si>
  <si>
    <t>GB5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</si>
</sst>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font>
      <sz val="11"/>
      <color rgb="FF000000"/>
      <name val="Calibri"/>
      <family val="2"/>
      <charset val="1"/>
    </font>
    <font>
      <sz val="8"/>
      <color rgb="FF000000"/>
      <name val="Calibri"/>
      <family val="2"/>
      <charset val="1"/>
    </font>
    <font>
      <i/>
      <sz val="8"/>
      <color rgb="FF000000"/>
      <name val="Calibri"/>
      <family val="2"/>
      <charset val="1"/>
    </font>
    <font>
      <b/>
      <sz val="8"/>
      <color rgb="FF000000"/>
      <name val="Calibri"/>
      <family val="2"/>
      <charset val="1"/>
    </font>
    <font>
      <sz val="8"/>
      <name val="Calibri"/>
      <family val="2"/>
      <charset val="1"/>
    </font>
    <font>
      <sz val="11"/>
      <color rgb="FF000000"/>
      <name val="Calibri"/>
      <charset val="1"/>
    </font>
    <font>
      <sz val="11"/>
      <color rgb="FF000000"/>
      <name val="Calibri"/>
      <charset val="134"/>
    </font>
    <font>
      <u/>
      <sz val="8"/>
      <color rgb="FF0000FF"/>
      <name val="Calibri"/>
      <family val="2"/>
      <charset val="1"/>
    </font>
    <font>
      <u/>
      <sz val="11"/>
      <color rgb="FF0000FF"/>
      <name val="Calibri"/>
      <family val="2"/>
      <charset val="1"/>
    </font>
  </fonts>
  <fills count="4">
    <fill>
      <patternFill patternType="none"/>
    </fill>
    <fill>
      <patternFill patternType="gray125"/>
    </fill>
    <fill>
      <patternFill patternType="solid">
        <fgColor rgb="FFD9D9D9"/>
        <bgColor rgb="FFEEECE1"/>
      </patternFill>
    </fill>
    <fill>
      <patternFill patternType="solid">
        <fgColor rgb="FFEEECE1"/>
        <bgColor rgb="FFD9D9D9"/>
      </patternFill>
    </fill>
  </fills>
  <borders count="23">
    <border>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right/>
      <top style="thin">
        <color auto="1"/>
      </top>
      <bottom style="dotted">
        <color auto="1"/>
      </bottom>
      <diagonal/>
    </border>
    <border>
      <left/>
      <right/>
      <top style="thin">
        <color auto="1"/>
      </top>
      <bottom style="dashed">
        <color auto="1"/>
      </bottom>
      <diagonal/>
    </border>
    <border>
      <left style="thin">
        <color auto="1"/>
      </left>
      <right/>
      <top style="thin">
        <color auto="1"/>
      </top>
      <bottom style="dashed">
        <color auto="1"/>
      </bottom>
      <diagonal/>
    </border>
    <border>
      <left/>
      <right/>
      <top/>
      <bottom style="dashed">
        <color auto="1"/>
      </bottom>
      <diagonal/>
    </border>
    <border>
      <left style="thin">
        <color auto="1"/>
      </left>
      <right/>
      <top/>
      <bottom style="dashed">
        <color auto="1"/>
      </bottom>
      <diagonal/>
    </border>
    <border>
      <left/>
      <right/>
      <top/>
      <bottom style="dashDot">
        <color auto="1"/>
      </bottom>
      <diagonal/>
    </border>
    <border>
      <left style="thin">
        <color auto="1"/>
      </left>
      <right/>
      <top/>
      <bottom style="dashDot">
        <color auto="1"/>
      </bottom>
      <diagonal/>
    </border>
    <border>
      <left/>
      <right/>
      <top style="dashed">
        <color auto="1"/>
      </top>
      <bottom/>
      <diagonal/>
    </border>
    <border>
      <left/>
      <right/>
      <top style="dashDot">
        <color auto="1"/>
      </top>
      <bottom/>
      <diagonal/>
    </border>
    <border>
      <left style="thin">
        <color auto="1"/>
      </left>
      <right/>
      <top style="dashDot">
        <color auto="1"/>
      </top>
      <bottom/>
      <diagonal/>
    </border>
    <border>
      <left/>
      <right style="thin">
        <color auto="1"/>
      </right>
      <top/>
      <bottom style="dashDot">
        <color auto="1"/>
      </bottom>
      <diagonal/>
    </border>
    <border>
      <left/>
      <right style="thin">
        <color auto="1"/>
      </right>
      <top/>
      <bottom style="dashed">
        <color auto="1"/>
      </bottom>
      <diagonal/>
    </border>
  </borders>
  <cellStyleXfs count="2">
    <xf numFmtId="0" fontId="0" fillId="0" borderId="0"/>
    <xf numFmtId="0" fontId="8" fillId="0" borderId="0" applyBorder="0" applyProtection="0"/>
  </cellStyleXfs>
  <cellXfs count="100">
    <xf numFmtId="0" fontId="0" fillId="0" borderId="0" xfId="0"/>
    <xf numFmtId="0" fontId="0" fillId="0" borderId="0" xfId="0" applyFont="1"/>
    <xf numFmtId="0" fontId="1" fillId="0" borderId="0" xfId="0" applyFont="1" applyBorder="1" applyAlignment="1">
      <alignment horizont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xf numFmtId="0" fontId="1" fillId="0" borderId="1" xfId="0" applyFont="1" applyBorder="1"/>
    <xf numFmtId="0" fontId="1" fillId="0" borderId="0" xfId="0" applyFont="1" applyAlignment="1">
      <alignment horizontal="center"/>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xf numFmtId="0" fontId="3" fillId="0" borderId="3" xfId="0" applyFont="1" applyBorder="1"/>
    <xf numFmtId="0" fontId="3" fillId="0" borderId="2" xfId="0" applyFont="1" applyBorder="1" applyAlignment="1">
      <alignment horizontal="center"/>
    </xf>
    <xf numFmtId="164" fontId="1" fillId="0" borderId="0" xfId="0" applyNumberFormat="1" applyFont="1" applyAlignment="1">
      <alignment horizontal="center"/>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3" fillId="0" borderId="2" xfId="0" applyFont="1" applyBorder="1" applyAlignment="1">
      <alignment horizontal="center" vertical="center"/>
    </xf>
    <xf numFmtId="164" fontId="1" fillId="0" borderId="1" xfId="0" applyNumberFormat="1" applyFont="1" applyBorder="1"/>
    <xf numFmtId="2" fontId="1" fillId="0" borderId="0" xfId="0" applyNumberFormat="1" applyFont="1" applyAlignment="1">
      <alignment horizontal="center"/>
    </xf>
    <xf numFmtId="0" fontId="1" fillId="0" borderId="1" xfId="0" applyFont="1" applyBorder="1" applyAlignment="1">
      <alignment horizontal="center"/>
    </xf>
    <xf numFmtId="0" fontId="3" fillId="0" borderId="0" xfId="0" applyFont="1" applyAlignment="1">
      <alignment horizontal="center" vertical="center" wrapText="1"/>
    </xf>
    <xf numFmtId="0" fontId="3" fillId="0" borderId="0" xfId="0" applyFont="1" applyAlignment="1">
      <alignment horizontal="center"/>
    </xf>
    <xf numFmtId="0" fontId="3" fillId="0" borderId="3" xfId="0" applyFont="1" applyBorder="1" applyAlignment="1">
      <alignment horizontal="center"/>
    </xf>
    <xf numFmtId="164" fontId="1" fillId="0" borderId="1" xfId="0" applyNumberFormat="1" applyFont="1" applyBorder="1" applyAlignment="1">
      <alignment horizontal="center"/>
    </xf>
    <xf numFmtId="0" fontId="1" fillId="0" borderId="0" xfId="0" applyFont="1" applyAlignment="1">
      <alignment horizontal="left"/>
    </xf>
    <xf numFmtId="0" fontId="1" fillId="2" borderId="0" xfId="0" applyFont="1" applyFill="1" applyAlignment="1">
      <alignment horizontal="center" vertical="center" wrapText="1"/>
    </xf>
    <xf numFmtId="0" fontId="3" fillId="0" borderId="2" xfId="0" applyFont="1" applyBorder="1" applyAlignment="1">
      <alignment horizontal="left"/>
    </xf>
    <xf numFmtId="164" fontId="1" fillId="0" borderId="0" xfId="0" applyNumberFormat="1" applyFont="1" applyBorder="1" applyAlignment="1">
      <alignment horizontal="left"/>
    </xf>
    <xf numFmtId="0" fontId="3" fillId="0" borderId="0" xfId="0" applyFont="1" applyBorder="1" applyAlignment="1">
      <alignment horizontal="center"/>
    </xf>
    <xf numFmtId="0" fontId="1" fillId="0" borderId="0" xfId="0" applyFont="1" applyBorder="1" applyAlignment="1">
      <alignment horizontal="left"/>
    </xf>
    <xf numFmtId="0" fontId="4" fillId="0" borderId="0" xfId="0" applyFont="1" applyAlignment="1">
      <alignment horizontal="center" vertical="center"/>
    </xf>
    <xf numFmtId="0" fontId="4"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164" fontId="1" fillId="0" borderId="1" xfId="0" applyNumberFormat="1" applyFont="1" applyBorder="1" applyAlignment="1">
      <alignment horizontal="center" vertical="center"/>
    </xf>
    <xf numFmtId="164" fontId="1" fillId="0" borderId="0" xfId="0" applyNumberFormat="1" applyFont="1" applyBorder="1" applyAlignment="1">
      <alignment horizontal="center" vertical="center"/>
    </xf>
    <xf numFmtId="11" fontId="1" fillId="0" borderId="0" xfId="0" applyNumberFormat="1" applyFont="1" applyAlignment="1">
      <alignment horizontal="center" vertical="center"/>
    </xf>
    <xf numFmtId="2" fontId="4" fillId="0" borderId="0" xfId="0" applyNumberFormat="1" applyFont="1" applyAlignment="1">
      <alignment horizontal="center" vertical="center"/>
    </xf>
    <xf numFmtId="0" fontId="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top" wrapText="1"/>
    </xf>
    <xf numFmtId="0" fontId="3" fillId="0" borderId="0" xfId="0" applyFont="1" applyAlignment="1">
      <alignment horizontal="left" vertical="center" wrapText="1"/>
    </xf>
    <xf numFmtId="0" fontId="1" fillId="0" borderId="0" xfId="0" applyFont="1" applyAlignment="1">
      <alignment wrapText="1"/>
    </xf>
    <xf numFmtId="0" fontId="1" fillId="0" borderId="0" xfId="0" applyFont="1" applyAlignment="1">
      <alignment vertical="center" wrapText="1"/>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1" fillId="0" borderId="4" xfId="0" applyFont="1" applyBorder="1" applyAlignment="1">
      <alignment horizontal="center"/>
    </xf>
    <xf numFmtId="0" fontId="3" fillId="0" borderId="1" xfId="0" applyFont="1" applyBorder="1" applyAlignment="1">
      <alignment horizontal="center"/>
    </xf>
    <xf numFmtId="0" fontId="3" fillId="0" borderId="0" xfId="0" applyFont="1" applyAlignment="1">
      <alignment horizontal="center" vertical="center"/>
    </xf>
    <xf numFmtId="0" fontId="3" fillId="3" borderId="7" xfId="0" applyFont="1" applyFill="1" applyBorder="1" applyAlignment="1">
      <alignment horizontal="center" vertical="center"/>
    </xf>
    <xf numFmtId="0" fontId="1" fillId="0" borderId="0" xfId="0" applyFont="1" applyAlignment="1">
      <alignment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3" borderId="2" xfId="0" applyFont="1" applyFill="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0" xfId="0" applyFont="1" applyAlignment="1">
      <alignment vertical="center"/>
    </xf>
    <xf numFmtId="0" fontId="1" fillId="3" borderId="4" xfId="0" applyFont="1" applyFill="1" applyBorder="1" applyAlignment="1">
      <alignment horizontal="center"/>
    </xf>
    <xf numFmtId="0" fontId="1" fillId="3" borderId="0" xfId="0" applyFont="1" applyFill="1" applyAlignment="1">
      <alignment horizontal="center"/>
    </xf>
    <xf numFmtId="0" fontId="1" fillId="3" borderId="8" xfId="0" applyFont="1" applyFill="1" applyBorder="1" applyAlignment="1">
      <alignment horizontal="center"/>
    </xf>
    <xf numFmtId="0" fontId="1" fillId="0" borderId="9" xfId="0" applyFont="1" applyBorder="1" applyAlignment="1">
      <alignment horizontal="center"/>
    </xf>
    <xf numFmtId="0" fontId="1" fillId="3" borderId="10" xfId="0" applyFont="1" applyFill="1" applyBorder="1" applyAlignment="1">
      <alignment horizontal="center"/>
    </xf>
    <xf numFmtId="0" fontId="1" fillId="0" borderId="10" xfId="0" applyFont="1" applyBorder="1" applyAlignment="1">
      <alignment horizontal="center"/>
    </xf>
    <xf numFmtId="0" fontId="3" fillId="0" borderId="11" xfId="0" applyFont="1" applyBorder="1" applyAlignment="1">
      <alignment horizontal="left" vertical="center"/>
    </xf>
    <xf numFmtId="0" fontId="1" fillId="0" borderId="11" xfId="0" applyFont="1" applyBorder="1"/>
    <xf numFmtId="0" fontId="1" fillId="0" borderId="12" xfId="0" applyFont="1" applyBorder="1" applyAlignment="1">
      <alignment horizontal="center"/>
    </xf>
    <xf numFmtId="0" fontId="1" fillId="0" borderId="13" xfId="0" applyFont="1" applyBorder="1" applyAlignment="1">
      <alignment horizontal="center"/>
    </xf>
    <xf numFmtId="0" fontId="1" fillId="0" borderId="12" xfId="0" applyFont="1" applyBorder="1"/>
    <xf numFmtId="0" fontId="1" fillId="0" borderId="14" xfId="0" applyFont="1" applyBorder="1" applyAlignment="1">
      <alignment horizontal="center"/>
    </xf>
    <xf numFmtId="0" fontId="1" fillId="3" borderId="15" xfId="0" applyFont="1" applyFill="1" applyBorder="1" applyAlignment="1">
      <alignment horizontal="center"/>
    </xf>
    <xf numFmtId="0" fontId="1" fillId="0" borderId="15" xfId="0" applyFont="1" applyBorder="1" applyAlignment="1">
      <alignment horizontal="center"/>
    </xf>
    <xf numFmtId="0" fontId="1" fillId="0" borderId="0" xfId="0" applyFont="1" applyBorder="1"/>
    <xf numFmtId="0" fontId="1" fillId="3" borderId="0" xfId="0" applyFont="1" applyFill="1" applyBorder="1" applyAlignment="1">
      <alignment horizontal="center"/>
    </xf>
    <xf numFmtId="0" fontId="1" fillId="0" borderId="16" xfId="0" applyFont="1" applyBorder="1" applyAlignment="1">
      <alignment horizontal="center"/>
    </xf>
    <xf numFmtId="0" fontId="1" fillId="3" borderId="17" xfId="0" applyFont="1" applyFill="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3" borderId="20" xfId="0" applyFont="1" applyFill="1" applyBorder="1" applyAlignment="1">
      <alignment horizontal="center"/>
    </xf>
    <xf numFmtId="0" fontId="1" fillId="3" borderId="19" xfId="0" applyFont="1" applyFill="1" applyBorder="1" applyAlignment="1">
      <alignment horizontal="center"/>
    </xf>
    <xf numFmtId="0" fontId="1" fillId="3" borderId="16" xfId="0" applyFont="1" applyFill="1" applyBorder="1" applyAlignment="1">
      <alignment horizontal="center"/>
    </xf>
    <xf numFmtId="0" fontId="1" fillId="0" borderId="21" xfId="0" applyFont="1" applyBorder="1" applyAlignment="1">
      <alignment horizontal="center"/>
    </xf>
    <xf numFmtId="0" fontId="1" fillId="3" borderId="14" xfId="0" applyFont="1" applyFill="1" applyBorder="1" applyAlignment="1">
      <alignment horizontal="center"/>
    </xf>
    <xf numFmtId="0" fontId="1" fillId="0" borderId="22" xfId="0" applyFont="1" applyBorder="1" applyAlignment="1">
      <alignment horizontal="center"/>
    </xf>
    <xf numFmtId="0" fontId="5" fillId="0" borderId="0" xfId="0" applyFont="1"/>
    <xf numFmtId="0" fontId="6" fillId="0" borderId="0" xfId="0" applyFont="1"/>
    <xf numFmtId="0" fontId="1" fillId="0" borderId="0" xfId="0" applyFont="1" applyAlignment="1">
      <alignment horizontal="left" vertical="center" wrapText="1"/>
    </xf>
    <xf numFmtId="0" fontId="3" fillId="0" borderId="0" xfId="0" applyFont="1" applyAlignment="1">
      <alignment vertical="center" wrapText="1"/>
    </xf>
    <xf numFmtId="0" fontId="7" fillId="0" borderId="0" xfId="1" applyFont="1" applyBorder="1" applyAlignment="1" applyProtection="1">
      <alignment horizontal="left" vertical="center" wrapText="1"/>
    </xf>
    <xf numFmtId="0" fontId="7" fillId="0" borderId="0" xfId="1" applyFont="1" applyBorder="1" applyAlignment="1" applyProtection="1"/>
    <xf numFmtId="17" fontId="1" fillId="0" borderId="0" xfId="0" applyNumberFormat="1" applyFont="1" applyAlignment="1">
      <alignment horizontal="center" vertical="center" wrapText="1"/>
    </xf>
    <xf numFmtId="0" fontId="0" fillId="0" borderId="0" xfId="0" applyFont="1" applyAlignment="1">
      <alignment wrapText="1"/>
    </xf>
    <xf numFmtId="0" fontId="1" fillId="0" borderId="0" xfId="0" applyFont="1" applyBorder="1" applyAlignment="1">
      <alignment horizontal="center" vertical="center"/>
    </xf>
    <xf numFmtId="0" fontId="1" fillId="0" borderId="0"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2</xdr:col>
      <xdr:colOff>72720</xdr:colOff>
      <xdr:row>4</xdr:row>
      <xdr:rowOff>101160</xdr:rowOff>
    </xdr:to>
    <xdr:pic>
      <xdr:nvPicPr>
        <xdr:cNvPr id="2" name="Grafik 1" descr="Creative Commons Lizenzvertra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026000" y="552240"/>
          <a:ext cx="1098720" cy="28548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8" Type="http://schemas.openxmlformats.org/officeDocument/2006/relationships/hyperlink" Target="https://www.bmwi.de/Redaktion/DE/Publikationen/Studien/strommarkt-in-deutschland-gewaehrleistung-das-derzeitige-marktdesign-versorgungssicherheit.pdf?__blob=publicationFile&amp;v=5" TargetMode="External"/><Relationship Id="rId13" Type="http://schemas.openxmlformats.org/officeDocument/2006/relationships/hyperlink" Target="https://www.sintef.no/contentassets/9b9c7b67d0dc4fbf9442143f1c52393c/9-hydrogen-production-in-large-scale-henning-g.-langas-nel-hydrogen.pdf" TargetMode="External"/><Relationship Id="rId18" Type="http://schemas.openxmlformats.org/officeDocument/2006/relationships/hyperlink" Target="https://www.hydrogen.energy.gov/pdfs/58564.pdf" TargetMode="External"/><Relationship Id="rId26" Type="http://schemas.openxmlformats.org/officeDocument/2006/relationships/hyperlink" Target="https://www.idealhy.eu/uploads/documents/IDEALHY_D3-16_Liquefaction_Report_web.pdf" TargetMode="External"/><Relationship Id="rId3" Type="http://schemas.openxmlformats.org/officeDocument/2006/relationships/hyperlink" Target="https://www.energy.gov/sites/prod/files/2017/08/f36/hdtt_roadmap_July2017.pdf" TargetMode="External"/><Relationship Id="rId21" Type="http://schemas.openxmlformats.org/officeDocument/2006/relationships/hyperlink" Target="https://doi.org/10.1016/j.apenergy.2017.05.050" TargetMode="External"/><Relationship Id="rId7" Type="http://schemas.openxmlformats.org/officeDocument/2006/relationships/hyperlink" Target="https://doi.org/10.1016/j.apenergy.2016.10.068" TargetMode="External"/><Relationship Id="rId12" Type="http://schemas.openxmlformats.org/officeDocument/2006/relationships/hyperlink" Target="https://www.diw.de/documents/publikationen/73/diw_01.c.574130.de/diw_datadoc_2017-092.pdf" TargetMode="External"/><Relationship Id="rId17" Type="http://schemas.openxmlformats.org/officeDocument/2006/relationships/hyperlink" Target="http://www.fvee.de/fileadmin/publikationen/Politische_Papiere_FVEE/14.IWES_Roadmap-Speicher/14_IWES-etal_Roadmap_Speicher_Langfassung.pdf" TargetMode="External"/><Relationship Id="rId25" Type="http://schemas.openxmlformats.org/officeDocument/2006/relationships/hyperlink" Target="https://shop.vde.com/de/vde-studie-erneuerbare-energie-braucht-flexible-kraftwerke-3" TargetMode="External"/><Relationship Id="rId2" Type="http://schemas.openxmlformats.org/officeDocument/2006/relationships/hyperlink" Target="https://www.fch.europa.eu/sites/default/files/study%20electrolyser_0-Logos_0_0.pdf" TargetMode="External"/><Relationship Id="rId16" Type="http://schemas.openxmlformats.org/officeDocument/2006/relationships/hyperlink" Target="https://www.energy.gov/sites/prod/files/2014/03/f9/nexant_h2a.pdf" TargetMode="External"/><Relationship Id="rId20" Type="http://schemas.openxmlformats.org/officeDocument/2006/relationships/hyperlink" Target="https://www.regelleistung.net/ext/tender/" TargetMode="External"/><Relationship Id="rId29" Type="http://schemas.openxmlformats.org/officeDocument/2006/relationships/hyperlink" Target="https://www.energy.gov/sites/prod/files/2015/08/f25/fcto_myrdd_delivery.pdf" TargetMode="External"/><Relationship Id="rId1" Type="http://schemas.openxmlformats.org/officeDocument/2006/relationships/hyperlink" Target="https://www.agora-energiewende.de/fileadmin2/Projekte/2012/Lastmanagement-als-Beitrag-zur-Versorgungssicherheit/Agora_Studie_Lastmanagement_Sueddeutschland_Zwischenergebnisse_web.pdf" TargetMode="External"/><Relationship Id="rId6" Type="http://schemas.openxmlformats.org/officeDocument/2006/relationships/hyperlink" Target="https://hdsam.es.anl.gov/index.php?content=hdsam" TargetMode="External"/><Relationship Id="rId11" Type="http://schemas.openxmlformats.org/officeDocument/2006/relationships/hyperlink" Target="https://www.fch.europa.eu/sites/default/files/project_results_and_deliverables/D3.1_Overview%20of%20all%20known%20underground%20storage%20technologies%20%28ID%202849643%29.pdf" TargetMode="External"/><Relationship Id="rId24" Type="http://schemas.openxmlformats.org/officeDocument/2006/relationships/hyperlink" Target="https://www.diw.de/documents/publikationen/73/diw_01.c.424566.de/diw_datadoc_2013-068.pdf" TargetMode="External"/><Relationship Id="rId5" Type="http://schemas.openxmlformats.org/officeDocument/2006/relationships/hyperlink" Target="https://www.dlr.de/dlr/Portaldata/1/Resources/bilder/portal/portal_2012_1/leitstudie2011_bf.pdf" TargetMode="External"/><Relationship Id="rId15" Type="http://schemas.openxmlformats.org/officeDocument/2006/relationships/hyperlink" Target="https://doi.org/10.1021/acs.iecr.5b01840" TargetMode="External"/><Relationship Id="rId23" Type="http://schemas.openxmlformats.org/officeDocument/2006/relationships/hyperlink" Target="https://doi.org/10.1016/j.ijhydene.2017.10.045" TargetMode="External"/><Relationship Id="rId28" Type="http://schemas.openxmlformats.org/officeDocument/2006/relationships/hyperlink" Target="https://doi.org/10.1016/j.ijhydene.2012.08.066" TargetMode="External"/><Relationship Id="rId10" Type="http://schemas.openxmlformats.org/officeDocument/2006/relationships/hyperlink" Target="http://publica.fraunhofer.de/eprints/urn_nbn_de_0011-n-686156.pdf" TargetMode="External"/><Relationship Id="rId19" Type="http://schemas.openxmlformats.org/officeDocument/2006/relationships/hyperlink" Target="https://www.isi.fraunhofer.de/content/dam/isi/dokumente/cce/2014/Fraunhofer-ISI-Markthochlaufszenarien-Elektrofahrzeuge-Langfassung.pdf" TargetMode="External"/><Relationship Id="rId31" Type="http://schemas.openxmlformats.org/officeDocument/2006/relationships/hyperlink" Target="https://doi.org/10.1016/j.ijhydene.2018.11.194" TargetMode="External"/><Relationship Id="rId4" Type="http://schemas.openxmlformats.org/officeDocument/2006/relationships/hyperlink" Target="http://www.pfbach.dk/firma_pfb/dena_endbericht_integration_ee_2012.pdf" TargetMode="External"/><Relationship Id="rId9" Type="http://schemas.openxmlformats.org/officeDocument/2006/relationships/hyperlink" Target="https://www.ihs.ac.at/projects/define/files/DEFINE-Oeko-english-version.pdf" TargetMode="External"/><Relationship Id="rId14" Type="http://schemas.openxmlformats.org/officeDocument/2006/relationships/hyperlink" Target="https://doi.org/10.1115/1.4030398" TargetMode="External"/><Relationship Id="rId22" Type="http://schemas.openxmlformats.org/officeDocument/2006/relationships/hyperlink" Target="https://doi.org/10.1016/j.apenergy.2018.10.023" TargetMode="External"/><Relationship Id="rId27" Type="http://schemas.openxmlformats.org/officeDocument/2006/relationships/hyperlink" Target="https://www.now-gmbh.de/content/1-aktuelles/1-presse/20140402-abschlussbericht-zur-integration-von-wind-wasserstoff-systemen-in-das-energiesystem-ist-veroeffentlicht/abschlussbericht_integration_von_wind-wasserstoff-systemen_in_das_energiesystem.pdf" TargetMode="External"/><Relationship Id="rId30" Type="http://schemas.openxmlformats.org/officeDocument/2006/relationships/hyperlink" Target="https://tu-dresden.de/bu/wirtschaft/ee2/ressourcen/dateien/dateien/ordner_enerday/ordner_enerday2013/ordner_vortrag/Hirth_Ziegenhagen_2013-Control_Power_Enerday.pdf?lang=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
  <sheetViews>
    <sheetView zoomScale="90" zoomScaleNormal="90" workbookViewId="0">
      <selection activeCell="A31" sqref="A31"/>
    </sheetView>
  </sheetViews>
  <sheetFormatPr defaultColWidth="11.5703125" defaultRowHeight="15"/>
  <sheetData>
    <row r="2" spans="2:2">
      <c r="B2" s="1" t="s">
        <v>0</v>
      </c>
    </row>
  </sheetData>
  <pageMargins left="0.7" right="0.7"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J125"/>
  <sheetViews>
    <sheetView zoomScale="90" zoomScaleNormal="90" workbookViewId="0">
      <selection activeCell="H5" sqref="H5"/>
    </sheetView>
  </sheetViews>
  <sheetFormatPr defaultColWidth="11.42578125" defaultRowHeight="15"/>
  <cols>
    <col min="1" max="2" width="11.42578125" style="18"/>
    <col min="3" max="6" width="14" style="18" customWidth="1"/>
    <col min="7" max="8" width="13.85546875" style="18" customWidth="1"/>
    <col min="9" max="15" width="11.42578125" style="18"/>
    <col min="16" max="16" width="13.42578125" style="18" customWidth="1"/>
    <col min="17" max="17" width="15.42578125" style="18" customWidth="1"/>
    <col min="18" max="18" width="11.42578125" style="34"/>
    <col min="19" max="1024" width="11.42578125" style="18"/>
  </cols>
  <sheetData>
    <row r="1" spans="1:27" s="10" customFormat="1" ht="55.5" customHeight="1">
      <c r="A1" s="10" t="s">
        <v>70</v>
      </c>
      <c r="H1" s="10" t="s">
        <v>334</v>
      </c>
      <c r="I1" s="10" t="s">
        <v>334</v>
      </c>
      <c r="J1" s="10" t="s">
        <v>2</v>
      </c>
      <c r="K1" s="10" t="s">
        <v>334</v>
      </c>
      <c r="L1" s="10" t="s">
        <v>2</v>
      </c>
      <c r="M1" s="10" t="s">
        <v>2</v>
      </c>
      <c r="N1" s="10" t="s">
        <v>2</v>
      </c>
      <c r="O1" s="10" t="s">
        <v>2</v>
      </c>
      <c r="P1" s="10" t="s">
        <v>2</v>
      </c>
      <c r="Q1" s="10" t="s">
        <v>2</v>
      </c>
      <c r="R1" s="35" t="s">
        <v>335</v>
      </c>
      <c r="S1" s="10" t="s">
        <v>2</v>
      </c>
      <c r="T1" s="10" t="s">
        <v>2</v>
      </c>
      <c r="U1" s="10" t="s">
        <v>2</v>
      </c>
      <c r="V1" s="10" t="s">
        <v>2</v>
      </c>
    </row>
    <row r="2" spans="1:27" s="10" customFormat="1" ht="55.5" customHeight="1">
      <c r="A2" s="10" t="s">
        <v>77</v>
      </c>
      <c r="B2" s="10" t="s">
        <v>336</v>
      </c>
      <c r="C2" s="10" t="s">
        <v>337</v>
      </c>
      <c r="D2" s="10" t="s">
        <v>338</v>
      </c>
      <c r="E2" s="10" t="s">
        <v>339</v>
      </c>
      <c r="F2" s="10" t="s">
        <v>340</v>
      </c>
      <c r="G2" s="10" t="s">
        <v>341</v>
      </c>
      <c r="H2" s="4" t="s">
        <v>342</v>
      </c>
      <c r="I2" s="4" t="s">
        <v>343</v>
      </c>
      <c r="J2" s="4" t="s">
        <v>344</v>
      </c>
      <c r="K2" s="4" t="s">
        <v>345</v>
      </c>
      <c r="L2" s="10" t="s">
        <v>346</v>
      </c>
      <c r="M2" s="10" t="s">
        <v>347</v>
      </c>
      <c r="N2" s="10" t="s">
        <v>348</v>
      </c>
      <c r="O2" s="10" t="s">
        <v>349</v>
      </c>
      <c r="P2" s="10" t="s">
        <v>350</v>
      </c>
      <c r="Q2" s="10" t="s">
        <v>351</v>
      </c>
      <c r="R2" s="35" t="s">
        <v>352</v>
      </c>
      <c r="S2" s="10" t="s">
        <v>353</v>
      </c>
      <c r="T2" s="10" t="s">
        <v>354</v>
      </c>
      <c r="U2" s="10" t="s">
        <v>355</v>
      </c>
      <c r="V2" s="10" t="s">
        <v>356</v>
      </c>
    </row>
    <row r="4" spans="1:27">
      <c r="A4" s="18" t="s">
        <v>99</v>
      </c>
      <c r="H4" s="18" t="s">
        <v>26</v>
      </c>
      <c r="I4" s="18" t="s">
        <v>357</v>
      </c>
      <c r="J4" s="18" t="s">
        <v>26</v>
      </c>
      <c r="K4" s="18" t="s">
        <v>26</v>
      </c>
      <c r="L4" s="18" t="s">
        <v>358</v>
      </c>
      <c r="M4" s="18" t="s">
        <v>358</v>
      </c>
      <c r="N4" s="18" t="s">
        <v>359</v>
      </c>
      <c r="O4" s="18" t="s">
        <v>26</v>
      </c>
      <c r="P4" s="18" t="s">
        <v>360</v>
      </c>
      <c r="Q4" s="18" t="s">
        <v>360</v>
      </c>
      <c r="R4" s="34" t="s">
        <v>361</v>
      </c>
      <c r="S4" s="18" t="s">
        <v>26</v>
      </c>
      <c r="T4" s="18" t="s">
        <v>358</v>
      </c>
      <c r="U4" s="18" t="s">
        <v>358</v>
      </c>
      <c r="V4" s="18" t="s">
        <v>359</v>
      </c>
    </row>
    <row r="5" spans="1:27" s="38" customFormat="1" ht="30.75" customHeight="1">
      <c r="A5" s="36" t="s">
        <v>106</v>
      </c>
      <c r="B5" s="37" t="s">
        <v>362</v>
      </c>
      <c r="C5" s="36" t="s">
        <v>363</v>
      </c>
      <c r="D5" s="36" t="s">
        <v>364</v>
      </c>
      <c r="E5" s="36" t="s">
        <v>365</v>
      </c>
      <c r="F5" s="36" t="s">
        <v>366</v>
      </c>
      <c r="G5" s="36" t="s">
        <v>367</v>
      </c>
      <c r="H5" s="36" t="s">
        <v>368</v>
      </c>
      <c r="I5" s="36" t="s">
        <v>369</v>
      </c>
      <c r="J5" s="36" t="s">
        <v>370</v>
      </c>
      <c r="K5" s="36" t="s">
        <v>371</v>
      </c>
      <c r="L5" s="36" t="s">
        <v>205</v>
      </c>
      <c r="M5" s="36" t="s">
        <v>372</v>
      </c>
      <c r="N5" s="38" t="s">
        <v>373</v>
      </c>
      <c r="O5" s="38" t="s">
        <v>374</v>
      </c>
      <c r="P5" s="38" t="s">
        <v>375</v>
      </c>
      <c r="Q5" s="38" t="s">
        <v>376</v>
      </c>
      <c r="R5" s="39" t="s">
        <v>377</v>
      </c>
      <c r="S5" s="38" t="s">
        <v>378</v>
      </c>
      <c r="T5" s="38" t="s">
        <v>379</v>
      </c>
      <c r="U5" s="38" t="s">
        <v>380</v>
      </c>
      <c r="V5" s="38" t="s">
        <v>381</v>
      </c>
    </row>
    <row r="6" spans="1:27">
      <c r="A6" s="18" t="s">
        <v>38</v>
      </c>
      <c r="B6" s="40" t="s">
        <v>382</v>
      </c>
      <c r="C6" s="41" t="s">
        <v>383</v>
      </c>
      <c r="D6" s="41" t="s">
        <v>384</v>
      </c>
      <c r="E6" s="41" t="s">
        <v>384</v>
      </c>
      <c r="F6" s="41" t="s">
        <v>384</v>
      </c>
      <c r="G6" s="41" t="s">
        <v>384</v>
      </c>
      <c r="H6" s="18">
        <v>0</v>
      </c>
      <c r="I6" s="42">
        <v>246705003.05620101</v>
      </c>
      <c r="L6" s="18">
        <v>0</v>
      </c>
      <c r="M6" s="18">
        <v>0</v>
      </c>
      <c r="N6" s="18">
        <v>0</v>
      </c>
      <c r="P6" s="10"/>
      <c r="Q6" s="10"/>
      <c r="R6" s="35"/>
      <c r="S6" s="10"/>
      <c r="T6" s="10"/>
      <c r="U6" s="10"/>
      <c r="V6" s="10"/>
      <c r="Y6" s="41"/>
      <c r="AA6" s="41"/>
    </row>
    <row r="7" spans="1:27">
      <c r="A7" s="18" t="s">
        <v>38</v>
      </c>
      <c r="B7" s="40" t="s">
        <v>382</v>
      </c>
      <c r="C7" s="41" t="s">
        <v>385</v>
      </c>
      <c r="D7" s="41" t="s">
        <v>384</v>
      </c>
      <c r="E7" s="41" t="s">
        <v>384</v>
      </c>
      <c r="F7" s="41" t="s">
        <v>384</v>
      </c>
      <c r="G7" s="41" t="s">
        <v>384</v>
      </c>
      <c r="H7" s="18">
        <v>2.9000000000000001E-2</v>
      </c>
      <c r="I7" s="42">
        <v>246705003.05620101</v>
      </c>
      <c r="J7" s="18">
        <v>0.97499999999999998</v>
      </c>
      <c r="K7" s="18">
        <v>1</v>
      </c>
      <c r="L7" s="18">
        <v>0</v>
      </c>
      <c r="M7" s="18">
        <v>0</v>
      </c>
      <c r="N7" s="18">
        <v>0</v>
      </c>
      <c r="O7" s="18">
        <v>0</v>
      </c>
      <c r="S7" s="18">
        <f>1-0.0043</f>
        <v>0.99570000000000003</v>
      </c>
      <c r="T7" s="18">
        <v>0</v>
      </c>
      <c r="U7" s="18">
        <v>0</v>
      </c>
      <c r="V7" s="18">
        <v>0</v>
      </c>
      <c r="Y7" s="41"/>
      <c r="AA7" s="41"/>
    </row>
    <row r="8" spans="1:27">
      <c r="A8" s="18" t="s">
        <v>38</v>
      </c>
      <c r="B8" s="40" t="s">
        <v>382</v>
      </c>
      <c r="C8" s="41" t="s">
        <v>386</v>
      </c>
      <c r="D8" s="41" t="s">
        <v>387</v>
      </c>
      <c r="E8" s="41" t="s">
        <v>387</v>
      </c>
      <c r="F8" s="41" t="s">
        <v>384</v>
      </c>
      <c r="G8" s="41" t="s">
        <v>384</v>
      </c>
      <c r="H8" s="18">
        <f>0.01/2</f>
        <v>5.0000000000000001E-3</v>
      </c>
      <c r="I8" s="42">
        <v>246705003.05620101</v>
      </c>
      <c r="J8" s="18">
        <f t="shared" ref="J8:J15" si="0">1-0.0043</f>
        <v>0.99570000000000003</v>
      </c>
      <c r="K8" s="18">
        <v>0.35</v>
      </c>
      <c r="L8" s="18">
        <v>0</v>
      </c>
      <c r="M8" s="18">
        <v>0</v>
      </c>
      <c r="N8" s="18">
        <v>0</v>
      </c>
      <c r="O8" s="18">
        <v>0.5</v>
      </c>
      <c r="P8" s="18">
        <v>50</v>
      </c>
      <c r="Y8" s="41"/>
      <c r="AA8" s="41"/>
    </row>
    <row r="9" spans="1:27">
      <c r="A9" s="18" t="s">
        <v>38</v>
      </c>
      <c r="B9" s="40" t="s">
        <v>382</v>
      </c>
      <c r="C9" s="41" t="s">
        <v>388</v>
      </c>
      <c r="D9" s="41" t="s">
        <v>387</v>
      </c>
      <c r="E9" s="41" t="s">
        <v>387</v>
      </c>
      <c r="F9" s="41" t="s">
        <v>384</v>
      </c>
      <c r="G9" s="41" t="s">
        <v>384</v>
      </c>
      <c r="H9" s="18">
        <f>0.01/2</f>
        <v>5.0000000000000001E-3</v>
      </c>
      <c r="I9" s="42">
        <v>246705003.05620101</v>
      </c>
      <c r="J9" s="18">
        <f t="shared" si="0"/>
        <v>0.99570000000000003</v>
      </c>
      <c r="K9" s="18">
        <v>0.45</v>
      </c>
      <c r="L9" s="18">
        <v>0</v>
      </c>
      <c r="M9" s="18">
        <v>0</v>
      </c>
      <c r="N9" s="18">
        <v>0</v>
      </c>
      <c r="O9" s="18">
        <v>0.5</v>
      </c>
      <c r="P9" s="18">
        <v>50</v>
      </c>
      <c r="Q9" s="18">
        <v>10</v>
      </c>
      <c r="Y9" s="41"/>
      <c r="AA9" s="41"/>
    </row>
    <row r="10" spans="1:27">
      <c r="A10" s="18" t="s">
        <v>38</v>
      </c>
      <c r="B10" s="40" t="s">
        <v>382</v>
      </c>
      <c r="C10" s="41" t="s">
        <v>389</v>
      </c>
      <c r="D10" s="41" t="s">
        <v>387</v>
      </c>
      <c r="E10" s="41" t="s">
        <v>387</v>
      </c>
      <c r="F10" s="41" t="s">
        <v>387</v>
      </c>
      <c r="G10" s="41" t="s">
        <v>384</v>
      </c>
      <c r="H10" s="18">
        <v>0</v>
      </c>
      <c r="I10" s="42">
        <v>246705003.05620101</v>
      </c>
      <c r="J10" s="18">
        <f t="shared" si="0"/>
        <v>0.99570000000000003</v>
      </c>
      <c r="K10" s="18">
        <v>0.35</v>
      </c>
      <c r="L10" s="18">
        <v>0</v>
      </c>
      <c r="M10" s="18">
        <v>0</v>
      </c>
      <c r="N10" s="18">
        <v>0</v>
      </c>
      <c r="O10" s="18">
        <v>0.5</v>
      </c>
      <c r="P10" s="18">
        <v>50</v>
      </c>
      <c r="Y10" s="41"/>
      <c r="AA10" s="41"/>
    </row>
    <row r="11" spans="1:27">
      <c r="A11" s="18" t="s">
        <v>38</v>
      </c>
      <c r="B11" s="40" t="s">
        <v>382</v>
      </c>
      <c r="C11" s="41" t="s">
        <v>390</v>
      </c>
      <c r="D11" s="41" t="s">
        <v>387</v>
      </c>
      <c r="E11" s="41" t="s">
        <v>387</v>
      </c>
      <c r="F11" s="41" t="s">
        <v>387</v>
      </c>
      <c r="G11" s="41" t="s">
        <v>384</v>
      </c>
      <c r="H11" s="18">
        <v>0</v>
      </c>
      <c r="I11" s="42">
        <v>246705003.05620101</v>
      </c>
      <c r="J11" s="18">
        <f t="shared" si="0"/>
        <v>0.99570000000000003</v>
      </c>
      <c r="K11" s="18">
        <v>0.45</v>
      </c>
      <c r="L11" s="18">
        <v>0</v>
      </c>
      <c r="M11" s="18">
        <v>0</v>
      </c>
      <c r="N11" s="18">
        <v>0</v>
      </c>
      <c r="O11" s="18">
        <v>0.5</v>
      </c>
      <c r="P11" s="18">
        <v>50</v>
      </c>
      <c r="Q11" s="18">
        <v>10</v>
      </c>
      <c r="Y11" s="41"/>
      <c r="AA11" s="41"/>
    </row>
    <row r="12" spans="1:27">
      <c r="A12" s="18" t="s">
        <v>38</v>
      </c>
      <c r="B12" s="40" t="s">
        <v>382</v>
      </c>
      <c r="C12" s="41" t="s">
        <v>391</v>
      </c>
      <c r="D12" s="41" t="s">
        <v>387</v>
      </c>
      <c r="E12" s="41" t="s">
        <v>384</v>
      </c>
      <c r="F12" s="41" t="s">
        <v>387</v>
      </c>
      <c r="G12" s="41" t="s">
        <v>387</v>
      </c>
      <c r="H12" s="18">
        <v>0</v>
      </c>
      <c r="I12" s="42">
        <v>246705003.05620101</v>
      </c>
      <c r="J12" s="18">
        <f t="shared" si="0"/>
        <v>0.99570000000000003</v>
      </c>
      <c r="L12" s="18">
        <v>0</v>
      </c>
      <c r="M12" s="18">
        <v>0</v>
      </c>
      <c r="N12" s="18">
        <v>0</v>
      </c>
      <c r="O12" s="18">
        <v>0.5</v>
      </c>
      <c r="R12" s="43">
        <f>Technologies!$S$10+Technologies!$F$10*Technologies!$T$10</f>
        <v>32.727329999999995</v>
      </c>
      <c r="Y12" s="41"/>
      <c r="AA12" s="41"/>
    </row>
    <row r="13" spans="1:27">
      <c r="A13" s="18" t="s">
        <v>38</v>
      </c>
      <c r="B13" s="40" t="s">
        <v>382</v>
      </c>
      <c r="C13" s="41" t="s">
        <v>392</v>
      </c>
      <c r="D13" s="41" t="s">
        <v>387</v>
      </c>
      <c r="E13" s="41" t="s">
        <v>384</v>
      </c>
      <c r="F13" s="41" t="s">
        <v>387</v>
      </c>
      <c r="G13" s="41" t="s">
        <v>387</v>
      </c>
      <c r="H13" s="18">
        <v>0</v>
      </c>
      <c r="I13" s="42">
        <v>246705003.05620101</v>
      </c>
      <c r="J13" s="18">
        <f t="shared" si="0"/>
        <v>0.99570000000000003</v>
      </c>
      <c r="L13" s="18">
        <v>0</v>
      </c>
      <c r="M13" s="18">
        <v>0</v>
      </c>
      <c r="N13" s="18">
        <v>0</v>
      </c>
      <c r="O13" s="18">
        <v>0.5</v>
      </c>
      <c r="R13" s="43">
        <f>Technologies!$S$12+Technologies!$F$12*Technologies!$T$12</f>
        <v>50.517780000000002</v>
      </c>
      <c r="Y13" s="41"/>
      <c r="AA13" s="41"/>
    </row>
    <row r="14" spans="1:27">
      <c r="A14" s="18" t="s">
        <v>38</v>
      </c>
      <c r="B14" s="40" t="s">
        <v>382</v>
      </c>
      <c r="C14" s="41" t="s">
        <v>393</v>
      </c>
      <c r="D14" s="41" t="s">
        <v>387</v>
      </c>
      <c r="E14" s="41" t="s">
        <v>387</v>
      </c>
      <c r="F14" s="41" t="s">
        <v>384</v>
      </c>
      <c r="G14" s="41" t="s">
        <v>387</v>
      </c>
      <c r="H14" s="18">
        <v>0</v>
      </c>
      <c r="I14" s="42">
        <v>246705003.05620101</v>
      </c>
      <c r="J14" s="18">
        <f t="shared" si="0"/>
        <v>0.99570000000000003</v>
      </c>
      <c r="K14" s="18">
        <v>0.35</v>
      </c>
      <c r="L14" s="18">
        <v>0</v>
      </c>
      <c r="M14" s="18">
        <v>0</v>
      </c>
      <c r="N14" s="18">
        <v>0</v>
      </c>
      <c r="O14" s="18">
        <v>0.5</v>
      </c>
      <c r="P14" s="18">
        <v>50</v>
      </c>
      <c r="R14" s="43">
        <f>Technologies!$S$10+Technologies!$F$10*Technologies!$T$10</f>
        <v>32.727329999999995</v>
      </c>
      <c r="Y14" s="41"/>
      <c r="AA14" s="41"/>
    </row>
    <row r="15" spans="1:27">
      <c r="A15" s="18" t="s">
        <v>38</v>
      </c>
      <c r="B15" s="40" t="s">
        <v>382</v>
      </c>
      <c r="C15" s="41" t="s">
        <v>394</v>
      </c>
      <c r="D15" s="41" t="s">
        <v>387</v>
      </c>
      <c r="E15" s="41" t="s">
        <v>387</v>
      </c>
      <c r="F15" s="41" t="s">
        <v>384</v>
      </c>
      <c r="G15" s="41" t="s">
        <v>387</v>
      </c>
      <c r="H15" s="18">
        <v>0</v>
      </c>
      <c r="I15" s="42">
        <v>246705003.05620101</v>
      </c>
      <c r="J15" s="18">
        <f t="shared" si="0"/>
        <v>0.99570000000000003</v>
      </c>
      <c r="K15" s="18">
        <v>0.45</v>
      </c>
      <c r="L15" s="18">
        <v>0</v>
      </c>
      <c r="M15" s="18">
        <v>0</v>
      </c>
      <c r="N15" s="18">
        <v>0</v>
      </c>
      <c r="O15" s="18">
        <v>0.5</v>
      </c>
      <c r="P15" s="18">
        <v>50</v>
      </c>
      <c r="Q15" s="18">
        <v>10</v>
      </c>
      <c r="R15" s="43">
        <f>Technologies!$S$10+Technologies!$F$10*Technologies!$T$10</f>
        <v>32.727329999999995</v>
      </c>
      <c r="Y15" s="41"/>
      <c r="AA15" s="41"/>
    </row>
    <row r="16" spans="1:27">
      <c r="A16" s="18" t="s">
        <v>38</v>
      </c>
      <c r="B16" s="40" t="s">
        <v>395</v>
      </c>
      <c r="C16" s="41" t="s">
        <v>383</v>
      </c>
      <c r="D16" s="41" t="s">
        <v>384</v>
      </c>
      <c r="E16" s="41" t="s">
        <v>384</v>
      </c>
      <c r="F16" s="41" t="s">
        <v>384</v>
      </c>
      <c r="G16" s="41" t="s">
        <v>384</v>
      </c>
      <c r="H16" s="18">
        <v>0</v>
      </c>
      <c r="I16" s="42">
        <v>170430274.412552</v>
      </c>
      <c r="L16" s="18">
        <v>0</v>
      </c>
      <c r="M16" s="18">
        <v>0</v>
      </c>
      <c r="N16" s="18">
        <v>0</v>
      </c>
      <c r="P16" s="10"/>
      <c r="Q16" s="10"/>
      <c r="R16" s="35"/>
      <c r="S16" s="10"/>
      <c r="T16" s="10"/>
      <c r="U16" s="10"/>
      <c r="V16" s="10"/>
    </row>
    <row r="17" spans="1:22">
      <c r="A17" s="18" t="s">
        <v>38</v>
      </c>
      <c r="B17" s="40" t="s">
        <v>395</v>
      </c>
      <c r="C17" s="41" t="s">
        <v>385</v>
      </c>
      <c r="D17" s="41" t="s">
        <v>384</v>
      </c>
      <c r="E17" s="41" t="s">
        <v>384</v>
      </c>
      <c r="F17" s="41" t="s">
        <v>384</v>
      </c>
      <c r="G17" s="41" t="s">
        <v>384</v>
      </c>
      <c r="H17" s="18">
        <v>2.1000000000000001E-2</v>
      </c>
      <c r="I17" s="42">
        <v>170430274.412552</v>
      </c>
      <c r="J17" s="18">
        <v>0.97499999999999998</v>
      </c>
      <c r="K17" s="18">
        <v>1</v>
      </c>
      <c r="L17" s="18">
        <v>0</v>
      </c>
      <c r="M17" s="18">
        <v>0</v>
      </c>
      <c r="N17" s="18">
        <v>0</v>
      </c>
      <c r="O17" s="18">
        <v>0</v>
      </c>
      <c r="S17" s="18">
        <f>1-0.0043</f>
        <v>0.99570000000000003</v>
      </c>
      <c r="T17" s="18">
        <v>0</v>
      </c>
      <c r="U17" s="18">
        <v>0</v>
      </c>
      <c r="V17" s="18">
        <v>0</v>
      </c>
    </row>
    <row r="18" spans="1:22">
      <c r="A18" s="18" t="s">
        <v>38</v>
      </c>
      <c r="B18" s="40" t="s">
        <v>395</v>
      </c>
      <c r="C18" s="41" t="s">
        <v>386</v>
      </c>
      <c r="D18" s="41" t="s">
        <v>387</v>
      </c>
      <c r="E18" s="41" t="s">
        <v>387</v>
      </c>
      <c r="F18" s="41" t="s">
        <v>384</v>
      </c>
      <c r="G18" s="41" t="s">
        <v>384</v>
      </c>
      <c r="H18" s="18">
        <f>0.013/2</f>
        <v>6.4999999999999997E-3</v>
      </c>
      <c r="I18" s="42">
        <v>170430274.412552</v>
      </c>
      <c r="J18" s="18">
        <f t="shared" ref="J18:J25" si="1">1-0.0043</f>
        <v>0.99570000000000003</v>
      </c>
      <c r="K18" s="18">
        <v>0.35</v>
      </c>
      <c r="L18" s="18">
        <v>0</v>
      </c>
      <c r="M18" s="18">
        <v>0</v>
      </c>
      <c r="N18" s="18">
        <v>0</v>
      </c>
      <c r="O18" s="18">
        <v>0.5</v>
      </c>
      <c r="P18" s="18">
        <v>50</v>
      </c>
    </row>
    <row r="19" spans="1:22">
      <c r="A19" s="18" t="s">
        <v>38</v>
      </c>
      <c r="B19" s="40" t="s">
        <v>395</v>
      </c>
      <c r="C19" s="41" t="s">
        <v>388</v>
      </c>
      <c r="D19" s="41" t="s">
        <v>387</v>
      </c>
      <c r="E19" s="41" t="s">
        <v>387</v>
      </c>
      <c r="F19" s="41" t="s">
        <v>384</v>
      </c>
      <c r="G19" s="41" t="s">
        <v>384</v>
      </c>
      <c r="H19" s="18">
        <f>0.013/2</f>
        <v>6.4999999999999997E-3</v>
      </c>
      <c r="I19" s="42">
        <v>170430274.412552</v>
      </c>
      <c r="J19" s="18">
        <f t="shared" si="1"/>
        <v>0.99570000000000003</v>
      </c>
      <c r="K19" s="18">
        <v>0.45</v>
      </c>
      <c r="L19" s="18">
        <v>0</v>
      </c>
      <c r="M19" s="18">
        <v>0</v>
      </c>
      <c r="N19" s="18">
        <v>0</v>
      </c>
      <c r="O19" s="18">
        <v>0.5</v>
      </c>
      <c r="P19" s="18">
        <v>50</v>
      </c>
      <c r="Q19" s="18">
        <v>10</v>
      </c>
    </row>
    <row r="20" spans="1:22">
      <c r="A20" s="18" t="s">
        <v>38</v>
      </c>
      <c r="B20" s="40" t="s">
        <v>395</v>
      </c>
      <c r="C20" s="41" t="s">
        <v>389</v>
      </c>
      <c r="D20" s="41" t="s">
        <v>387</v>
      </c>
      <c r="E20" s="41" t="s">
        <v>387</v>
      </c>
      <c r="F20" s="41" t="s">
        <v>387</v>
      </c>
      <c r="G20" s="41" t="s">
        <v>384</v>
      </c>
      <c r="H20" s="18">
        <v>0</v>
      </c>
      <c r="I20" s="42">
        <v>170430274.412552</v>
      </c>
      <c r="J20" s="18">
        <f t="shared" si="1"/>
        <v>0.99570000000000003</v>
      </c>
      <c r="K20" s="18">
        <v>0.35</v>
      </c>
      <c r="L20" s="18">
        <v>0</v>
      </c>
      <c r="M20" s="18">
        <v>0</v>
      </c>
      <c r="N20" s="18">
        <v>0</v>
      </c>
      <c r="O20" s="18">
        <v>0.5</v>
      </c>
      <c r="P20" s="18">
        <v>50</v>
      </c>
    </row>
    <row r="21" spans="1:22">
      <c r="A21" s="18" t="s">
        <v>38</v>
      </c>
      <c r="B21" s="40" t="s">
        <v>395</v>
      </c>
      <c r="C21" s="41" t="s">
        <v>390</v>
      </c>
      <c r="D21" s="41" t="s">
        <v>387</v>
      </c>
      <c r="E21" s="41" t="s">
        <v>387</v>
      </c>
      <c r="F21" s="41" t="s">
        <v>387</v>
      </c>
      <c r="G21" s="41" t="s">
        <v>384</v>
      </c>
      <c r="H21" s="18">
        <v>0</v>
      </c>
      <c r="I21" s="42">
        <v>170430274.412552</v>
      </c>
      <c r="J21" s="18">
        <f t="shared" si="1"/>
        <v>0.99570000000000003</v>
      </c>
      <c r="K21" s="18">
        <v>0.45</v>
      </c>
      <c r="L21" s="18">
        <v>0</v>
      </c>
      <c r="M21" s="18">
        <v>0</v>
      </c>
      <c r="N21" s="18">
        <v>0</v>
      </c>
      <c r="O21" s="18">
        <v>0.5</v>
      </c>
      <c r="P21" s="18">
        <v>50</v>
      </c>
      <c r="Q21" s="18">
        <v>10</v>
      </c>
    </row>
    <row r="22" spans="1:22">
      <c r="A22" s="18" t="s">
        <v>38</v>
      </c>
      <c r="B22" s="40" t="s">
        <v>395</v>
      </c>
      <c r="C22" s="41" t="s">
        <v>391</v>
      </c>
      <c r="D22" s="41" t="s">
        <v>387</v>
      </c>
      <c r="E22" s="41" t="s">
        <v>384</v>
      </c>
      <c r="F22" s="41" t="s">
        <v>387</v>
      </c>
      <c r="G22" s="41" t="s">
        <v>387</v>
      </c>
      <c r="H22" s="18">
        <v>0</v>
      </c>
      <c r="I22" s="42">
        <v>170430274.412552</v>
      </c>
      <c r="J22" s="18">
        <f t="shared" si="1"/>
        <v>0.99570000000000003</v>
      </c>
      <c r="K22" s="18">
        <v>0.99</v>
      </c>
      <c r="L22" s="18">
        <v>0</v>
      </c>
      <c r="M22" s="18">
        <v>0</v>
      </c>
      <c r="N22" s="18">
        <v>0</v>
      </c>
      <c r="O22" s="18">
        <v>0.5</v>
      </c>
      <c r="R22" s="43">
        <f>Technologies!$S$10+Technologies!$F$10*Technologies!$T$10</f>
        <v>32.727329999999995</v>
      </c>
    </row>
    <row r="23" spans="1:22">
      <c r="A23" s="18" t="s">
        <v>38</v>
      </c>
      <c r="B23" s="40" t="s">
        <v>395</v>
      </c>
      <c r="C23" s="41" t="s">
        <v>392</v>
      </c>
      <c r="D23" s="41" t="s">
        <v>387</v>
      </c>
      <c r="E23" s="41" t="s">
        <v>384</v>
      </c>
      <c r="F23" s="41" t="s">
        <v>387</v>
      </c>
      <c r="G23" s="41" t="s">
        <v>387</v>
      </c>
      <c r="H23" s="18">
        <v>0</v>
      </c>
      <c r="I23" s="42">
        <v>170430274.412552</v>
      </c>
      <c r="J23" s="18">
        <f t="shared" si="1"/>
        <v>0.99570000000000003</v>
      </c>
      <c r="K23" s="18">
        <v>0.99</v>
      </c>
      <c r="L23" s="18">
        <v>0</v>
      </c>
      <c r="M23" s="18">
        <v>0</v>
      </c>
      <c r="N23" s="18">
        <v>0</v>
      </c>
      <c r="O23" s="18">
        <v>0.5</v>
      </c>
      <c r="R23" s="43">
        <f>Technologies!$S$12+Technologies!$F$12*Technologies!$T$12</f>
        <v>50.517780000000002</v>
      </c>
    </row>
    <row r="24" spans="1:22">
      <c r="A24" s="18" t="s">
        <v>38</v>
      </c>
      <c r="B24" s="40" t="s">
        <v>395</v>
      </c>
      <c r="C24" s="41" t="s">
        <v>393</v>
      </c>
      <c r="D24" s="41" t="s">
        <v>387</v>
      </c>
      <c r="E24" s="41" t="s">
        <v>387</v>
      </c>
      <c r="F24" s="41" t="s">
        <v>384</v>
      </c>
      <c r="G24" s="41" t="s">
        <v>387</v>
      </c>
      <c r="H24" s="18">
        <v>0</v>
      </c>
      <c r="I24" s="42">
        <v>170430274.412552</v>
      </c>
      <c r="J24" s="18">
        <f t="shared" si="1"/>
        <v>0.99570000000000003</v>
      </c>
      <c r="K24" s="18">
        <v>0.35</v>
      </c>
      <c r="L24" s="18">
        <v>0</v>
      </c>
      <c r="M24" s="18">
        <v>0</v>
      </c>
      <c r="N24" s="18">
        <v>0</v>
      </c>
      <c r="O24" s="18">
        <v>0.5</v>
      </c>
      <c r="P24" s="18">
        <v>50</v>
      </c>
      <c r="R24" s="43">
        <f>Technologies!$S$10+Technologies!$F$10*Technologies!$T$10</f>
        <v>32.727329999999995</v>
      </c>
    </row>
    <row r="25" spans="1:22">
      <c r="A25" s="18" t="s">
        <v>38</v>
      </c>
      <c r="B25" s="40" t="s">
        <v>395</v>
      </c>
      <c r="C25" s="41" t="s">
        <v>394</v>
      </c>
      <c r="D25" s="41" t="s">
        <v>387</v>
      </c>
      <c r="E25" s="41" t="s">
        <v>387</v>
      </c>
      <c r="F25" s="41" t="s">
        <v>384</v>
      </c>
      <c r="G25" s="41" t="s">
        <v>387</v>
      </c>
      <c r="H25" s="18">
        <v>0</v>
      </c>
      <c r="I25" s="42">
        <v>170430274.412552</v>
      </c>
      <c r="J25" s="18">
        <f t="shared" si="1"/>
        <v>0.99570000000000003</v>
      </c>
      <c r="K25" s="18">
        <v>0.45</v>
      </c>
      <c r="L25" s="18">
        <v>0</v>
      </c>
      <c r="M25" s="18">
        <v>0</v>
      </c>
      <c r="N25" s="18">
        <v>0</v>
      </c>
      <c r="O25" s="18">
        <v>0.5</v>
      </c>
      <c r="P25" s="18">
        <v>50</v>
      </c>
      <c r="Q25" s="18">
        <v>10</v>
      </c>
      <c r="R25" s="43">
        <f>Technologies!$S$10+Technologies!$F$10*Technologies!$T$10</f>
        <v>32.727329999999995</v>
      </c>
    </row>
    <row r="26" spans="1:22">
      <c r="A26" s="18" t="s">
        <v>38</v>
      </c>
      <c r="B26" s="40" t="s">
        <v>396</v>
      </c>
      <c r="C26" s="41" t="s">
        <v>383</v>
      </c>
      <c r="D26" s="41" t="s">
        <v>384</v>
      </c>
      <c r="E26" s="41" t="s">
        <v>384</v>
      </c>
      <c r="F26" s="41" t="s">
        <v>384</v>
      </c>
      <c r="G26" s="41" t="s">
        <v>384</v>
      </c>
      <c r="H26" s="18">
        <v>0</v>
      </c>
      <c r="I26" s="42">
        <v>431156503.70782697</v>
      </c>
      <c r="L26" s="18">
        <v>0</v>
      </c>
      <c r="M26" s="18">
        <v>0</v>
      </c>
      <c r="N26" s="18">
        <v>0</v>
      </c>
      <c r="P26" s="10"/>
      <c r="Q26" s="10"/>
      <c r="R26" s="35"/>
      <c r="S26" s="10"/>
      <c r="T26" s="10"/>
      <c r="U26" s="10"/>
      <c r="V26" s="10"/>
    </row>
    <row r="27" spans="1:22">
      <c r="A27" s="18" t="s">
        <v>38</v>
      </c>
      <c r="B27" s="40" t="s">
        <v>396</v>
      </c>
      <c r="C27" s="41" t="s">
        <v>385</v>
      </c>
      <c r="D27" s="41" t="s">
        <v>384</v>
      </c>
      <c r="E27" s="41" t="s">
        <v>384</v>
      </c>
      <c r="F27" s="41" t="s">
        <v>384</v>
      </c>
      <c r="G27" s="41" t="s">
        <v>384</v>
      </c>
      <c r="H27" s="18">
        <v>2.9000000000000001E-2</v>
      </c>
      <c r="I27" s="42">
        <v>431156503.70782697</v>
      </c>
      <c r="J27" s="18">
        <v>0.97499999999999998</v>
      </c>
      <c r="K27" s="18">
        <v>1</v>
      </c>
      <c r="L27" s="18">
        <v>0</v>
      </c>
      <c r="M27" s="18">
        <v>0</v>
      </c>
      <c r="N27" s="18">
        <v>0</v>
      </c>
      <c r="O27" s="18">
        <v>0</v>
      </c>
      <c r="S27" s="18">
        <f>1-0.0043</f>
        <v>0.99570000000000003</v>
      </c>
      <c r="T27" s="18">
        <v>0</v>
      </c>
      <c r="U27" s="18">
        <v>0</v>
      </c>
      <c r="V27" s="18">
        <v>0</v>
      </c>
    </row>
    <row r="28" spans="1:22">
      <c r="A28" s="18" t="s">
        <v>38</v>
      </c>
      <c r="B28" s="40" t="s">
        <v>396</v>
      </c>
      <c r="C28" s="41" t="s">
        <v>386</v>
      </c>
      <c r="D28" s="41" t="s">
        <v>387</v>
      </c>
      <c r="E28" s="41" t="s">
        <v>387</v>
      </c>
      <c r="F28" s="41" t="s">
        <v>384</v>
      </c>
      <c r="G28" s="41" t="s">
        <v>384</v>
      </c>
      <c r="H28" s="18">
        <f>0.01/2</f>
        <v>5.0000000000000001E-3</v>
      </c>
      <c r="I28" s="42">
        <v>431156503.70782697</v>
      </c>
      <c r="J28" s="18">
        <f t="shared" ref="J28:J35" si="2">1-0.0043</f>
        <v>0.99570000000000003</v>
      </c>
      <c r="K28" s="18">
        <v>0.35</v>
      </c>
      <c r="L28" s="18">
        <v>0</v>
      </c>
      <c r="M28" s="18">
        <v>0</v>
      </c>
      <c r="N28" s="18">
        <v>0</v>
      </c>
      <c r="O28" s="18">
        <v>0.5</v>
      </c>
      <c r="P28" s="18">
        <v>50</v>
      </c>
    </row>
    <row r="29" spans="1:22">
      <c r="A29" s="18" t="s">
        <v>38</v>
      </c>
      <c r="B29" s="40" t="s">
        <v>396</v>
      </c>
      <c r="C29" s="41" t="s">
        <v>388</v>
      </c>
      <c r="D29" s="41" t="s">
        <v>387</v>
      </c>
      <c r="E29" s="41" t="s">
        <v>387</v>
      </c>
      <c r="F29" s="41" t="s">
        <v>384</v>
      </c>
      <c r="G29" s="41" t="s">
        <v>384</v>
      </c>
      <c r="H29" s="18">
        <f>0.01/2</f>
        <v>5.0000000000000001E-3</v>
      </c>
      <c r="I29" s="42">
        <v>431156503.70782697</v>
      </c>
      <c r="J29" s="18">
        <f t="shared" si="2"/>
        <v>0.99570000000000003</v>
      </c>
      <c r="K29" s="18">
        <v>0.45</v>
      </c>
      <c r="L29" s="18">
        <v>0</v>
      </c>
      <c r="M29" s="18">
        <v>0</v>
      </c>
      <c r="N29" s="18">
        <v>0</v>
      </c>
      <c r="O29" s="18">
        <v>0.5</v>
      </c>
      <c r="P29" s="18">
        <v>50</v>
      </c>
      <c r="Q29" s="18">
        <v>10</v>
      </c>
    </row>
    <row r="30" spans="1:22">
      <c r="A30" s="18" t="s">
        <v>38</v>
      </c>
      <c r="B30" s="40" t="s">
        <v>396</v>
      </c>
      <c r="C30" s="41" t="s">
        <v>389</v>
      </c>
      <c r="D30" s="41" t="s">
        <v>387</v>
      </c>
      <c r="E30" s="41" t="s">
        <v>387</v>
      </c>
      <c r="F30" s="41" t="s">
        <v>387</v>
      </c>
      <c r="G30" s="41" t="s">
        <v>384</v>
      </c>
      <c r="H30" s="18">
        <v>0</v>
      </c>
      <c r="I30" s="42">
        <v>431156503.70782697</v>
      </c>
      <c r="J30" s="18">
        <f t="shared" si="2"/>
        <v>0.99570000000000003</v>
      </c>
      <c r="K30" s="18">
        <v>0.35</v>
      </c>
      <c r="L30" s="18">
        <v>0</v>
      </c>
      <c r="M30" s="18">
        <v>0</v>
      </c>
      <c r="N30" s="18">
        <v>0</v>
      </c>
      <c r="O30" s="18">
        <v>0.5</v>
      </c>
      <c r="P30" s="18">
        <v>50</v>
      </c>
    </row>
    <row r="31" spans="1:22">
      <c r="A31" s="18" t="s">
        <v>38</v>
      </c>
      <c r="B31" s="40" t="s">
        <v>396</v>
      </c>
      <c r="C31" s="41" t="s">
        <v>390</v>
      </c>
      <c r="D31" s="41" t="s">
        <v>387</v>
      </c>
      <c r="E31" s="41" t="s">
        <v>387</v>
      </c>
      <c r="F31" s="41" t="s">
        <v>387</v>
      </c>
      <c r="G31" s="41" t="s">
        <v>384</v>
      </c>
      <c r="H31" s="18">
        <v>0</v>
      </c>
      <c r="I31" s="42">
        <v>431156503.70782697</v>
      </c>
      <c r="J31" s="18">
        <f t="shared" si="2"/>
        <v>0.99570000000000003</v>
      </c>
      <c r="K31" s="18">
        <v>0.45</v>
      </c>
      <c r="L31" s="18">
        <v>0</v>
      </c>
      <c r="M31" s="18">
        <v>0</v>
      </c>
      <c r="N31" s="18">
        <v>0</v>
      </c>
      <c r="O31" s="18">
        <v>0.5</v>
      </c>
      <c r="P31" s="18">
        <v>50</v>
      </c>
      <c r="Q31" s="18">
        <v>10</v>
      </c>
    </row>
    <row r="32" spans="1:22">
      <c r="A32" s="18" t="s">
        <v>38</v>
      </c>
      <c r="B32" s="40" t="s">
        <v>396</v>
      </c>
      <c r="C32" s="41" t="s">
        <v>391</v>
      </c>
      <c r="D32" s="41" t="s">
        <v>387</v>
      </c>
      <c r="E32" s="41" t="s">
        <v>384</v>
      </c>
      <c r="F32" s="41" t="s">
        <v>387</v>
      </c>
      <c r="G32" s="41" t="s">
        <v>387</v>
      </c>
      <c r="H32" s="18">
        <v>0</v>
      </c>
      <c r="I32" s="42">
        <v>431156503.70782697</v>
      </c>
      <c r="J32" s="18">
        <f t="shared" si="2"/>
        <v>0.99570000000000003</v>
      </c>
      <c r="K32" s="18">
        <v>0.99</v>
      </c>
      <c r="L32" s="18">
        <v>0</v>
      </c>
      <c r="M32" s="18">
        <v>0</v>
      </c>
      <c r="N32" s="18">
        <v>0</v>
      </c>
      <c r="O32" s="18">
        <v>0.5</v>
      </c>
      <c r="R32" s="43">
        <f>Technologies!$S$10+Technologies!$F$10*Technologies!$T$10</f>
        <v>32.727329999999995</v>
      </c>
    </row>
    <row r="33" spans="1:22">
      <c r="A33" s="18" t="s">
        <v>38</v>
      </c>
      <c r="B33" s="40" t="s">
        <v>396</v>
      </c>
      <c r="C33" s="41" t="s">
        <v>392</v>
      </c>
      <c r="D33" s="41" t="s">
        <v>387</v>
      </c>
      <c r="E33" s="41" t="s">
        <v>384</v>
      </c>
      <c r="F33" s="41" t="s">
        <v>387</v>
      </c>
      <c r="G33" s="41" t="s">
        <v>387</v>
      </c>
      <c r="H33" s="18">
        <v>0</v>
      </c>
      <c r="I33" s="42">
        <v>431156503.70782697</v>
      </c>
      <c r="J33" s="18">
        <f t="shared" si="2"/>
        <v>0.99570000000000003</v>
      </c>
      <c r="K33" s="18">
        <v>0.99</v>
      </c>
      <c r="L33" s="18">
        <v>0</v>
      </c>
      <c r="M33" s="18">
        <v>0</v>
      </c>
      <c r="N33" s="18">
        <v>0</v>
      </c>
      <c r="O33" s="18">
        <v>0.5</v>
      </c>
      <c r="R33" s="43">
        <f>Technologies!$S$12+Technologies!$F$12*Technologies!$T$12</f>
        <v>50.517780000000002</v>
      </c>
    </row>
    <row r="34" spans="1:22">
      <c r="A34" s="18" t="s">
        <v>38</v>
      </c>
      <c r="B34" s="40" t="s">
        <v>396</v>
      </c>
      <c r="C34" s="41" t="s">
        <v>393</v>
      </c>
      <c r="D34" s="41" t="s">
        <v>387</v>
      </c>
      <c r="E34" s="41" t="s">
        <v>387</v>
      </c>
      <c r="F34" s="41" t="s">
        <v>384</v>
      </c>
      <c r="G34" s="41" t="s">
        <v>387</v>
      </c>
      <c r="H34" s="18">
        <v>0</v>
      </c>
      <c r="I34" s="42">
        <v>431156503.70782697</v>
      </c>
      <c r="J34" s="18">
        <f t="shared" si="2"/>
        <v>0.99570000000000003</v>
      </c>
      <c r="K34" s="18">
        <v>0.35</v>
      </c>
      <c r="L34" s="18">
        <v>0</v>
      </c>
      <c r="M34" s="18">
        <v>0</v>
      </c>
      <c r="N34" s="18">
        <v>0</v>
      </c>
      <c r="O34" s="18">
        <v>0.5</v>
      </c>
      <c r="P34" s="18">
        <v>50</v>
      </c>
      <c r="R34" s="43">
        <f>Technologies!$S$10+Technologies!$F$10*Technologies!$T$10</f>
        <v>32.727329999999995</v>
      </c>
    </row>
    <row r="35" spans="1:22">
      <c r="A35" s="18" t="s">
        <v>38</v>
      </c>
      <c r="B35" s="40" t="s">
        <v>396</v>
      </c>
      <c r="C35" s="41" t="s">
        <v>394</v>
      </c>
      <c r="D35" s="41" t="s">
        <v>387</v>
      </c>
      <c r="E35" s="41" t="s">
        <v>387</v>
      </c>
      <c r="F35" s="41" t="s">
        <v>384</v>
      </c>
      <c r="G35" s="41" t="s">
        <v>387</v>
      </c>
      <c r="H35" s="18">
        <v>0</v>
      </c>
      <c r="I35" s="42">
        <v>431156503.70782697</v>
      </c>
      <c r="J35" s="18">
        <f t="shared" si="2"/>
        <v>0.99570000000000003</v>
      </c>
      <c r="K35" s="18">
        <v>0.45</v>
      </c>
      <c r="L35" s="18">
        <v>0</v>
      </c>
      <c r="M35" s="18">
        <v>0</v>
      </c>
      <c r="N35" s="18">
        <v>0</v>
      </c>
      <c r="O35" s="18">
        <v>0.5</v>
      </c>
      <c r="P35" s="18">
        <v>50</v>
      </c>
      <c r="Q35" s="18">
        <v>10</v>
      </c>
      <c r="R35" s="43">
        <f>Technologies!$S$10+Technologies!$F$10*Technologies!$T$10</f>
        <v>32.727329999999995</v>
      </c>
    </row>
    <row r="36" spans="1:22">
      <c r="A36" s="18" t="s">
        <v>38</v>
      </c>
      <c r="B36" s="40" t="s">
        <v>397</v>
      </c>
      <c r="C36" s="41" t="s">
        <v>383</v>
      </c>
      <c r="D36" s="41" t="s">
        <v>384</v>
      </c>
      <c r="E36" s="41" t="s">
        <v>384</v>
      </c>
      <c r="F36" s="41" t="s">
        <v>384</v>
      </c>
      <c r="G36" s="41" t="s">
        <v>384</v>
      </c>
      <c r="H36" s="18">
        <v>0</v>
      </c>
      <c r="I36" s="42">
        <v>321505424.40651</v>
      </c>
      <c r="L36" s="18">
        <v>0</v>
      </c>
      <c r="M36" s="18">
        <v>0</v>
      </c>
      <c r="N36" s="18">
        <v>0</v>
      </c>
      <c r="P36" s="10"/>
      <c r="Q36" s="10"/>
      <c r="R36" s="35"/>
      <c r="S36" s="10"/>
      <c r="T36" s="10"/>
      <c r="U36" s="10"/>
      <c r="V36" s="10"/>
    </row>
    <row r="37" spans="1:22">
      <c r="A37" s="18" t="s">
        <v>38</v>
      </c>
      <c r="B37" s="40" t="s">
        <v>397</v>
      </c>
      <c r="C37" s="41" t="s">
        <v>385</v>
      </c>
      <c r="D37" s="41" t="s">
        <v>384</v>
      </c>
      <c r="E37" s="41" t="s">
        <v>384</v>
      </c>
      <c r="F37" s="41" t="s">
        <v>384</v>
      </c>
      <c r="G37" s="41" t="s">
        <v>384</v>
      </c>
      <c r="H37" s="18">
        <v>2.1000000000000001E-2</v>
      </c>
      <c r="I37" s="42">
        <v>321505424.40651</v>
      </c>
      <c r="J37" s="18">
        <v>0.97499999999999998</v>
      </c>
      <c r="K37" s="18">
        <v>1</v>
      </c>
      <c r="L37" s="18">
        <v>0</v>
      </c>
      <c r="M37" s="18">
        <v>0</v>
      </c>
      <c r="N37" s="18">
        <v>0</v>
      </c>
      <c r="O37" s="18">
        <v>0</v>
      </c>
      <c r="S37" s="18">
        <f>1-0.0043</f>
        <v>0.99570000000000003</v>
      </c>
      <c r="T37" s="18">
        <v>0</v>
      </c>
      <c r="U37" s="18">
        <v>0</v>
      </c>
      <c r="V37" s="18">
        <v>0</v>
      </c>
    </row>
    <row r="38" spans="1:22">
      <c r="A38" s="18" t="s">
        <v>38</v>
      </c>
      <c r="B38" s="40" t="s">
        <v>397</v>
      </c>
      <c r="C38" s="41" t="s">
        <v>386</v>
      </c>
      <c r="D38" s="41" t="s">
        <v>387</v>
      </c>
      <c r="E38" s="41" t="s">
        <v>387</v>
      </c>
      <c r="F38" s="41" t="s">
        <v>384</v>
      </c>
      <c r="G38" s="41" t="s">
        <v>384</v>
      </c>
      <c r="H38" s="18">
        <f>0.013/2</f>
        <v>6.4999999999999997E-3</v>
      </c>
      <c r="I38" s="42">
        <v>321505424.40651</v>
      </c>
      <c r="J38" s="18">
        <f t="shared" ref="J38:J45" si="3">1-0.0043</f>
        <v>0.99570000000000003</v>
      </c>
      <c r="K38" s="18">
        <v>0.35</v>
      </c>
      <c r="L38" s="18">
        <v>0</v>
      </c>
      <c r="M38" s="18">
        <v>0</v>
      </c>
      <c r="N38" s="18">
        <v>0</v>
      </c>
      <c r="O38" s="18">
        <v>0.5</v>
      </c>
      <c r="P38" s="18">
        <v>50</v>
      </c>
    </row>
    <row r="39" spans="1:22">
      <c r="A39" s="18" t="s">
        <v>38</v>
      </c>
      <c r="B39" s="40" t="s">
        <v>397</v>
      </c>
      <c r="C39" s="41" t="s">
        <v>388</v>
      </c>
      <c r="D39" s="41" t="s">
        <v>387</v>
      </c>
      <c r="E39" s="41" t="s">
        <v>387</v>
      </c>
      <c r="F39" s="41" t="s">
        <v>384</v>
      </c>
      <c r="G39" s="41" t="s">
        <v>384</v>
      </c>
      <c r="H39" s="18">
        <f>0.013/2</f>
        <v>6.4999999999999997E-3</v>
      </c>
      <c r="I39" s="42">
        <v>321505424.40651</v>
      </c>
      <c r="J39" s="18">
        <f t="shared" si="3"/>
        <v>0.99570000000000003</v>
      </c>
      <c r="K39" s="18">
        <v>0.45</v>
      </c>
      <c r="L39" s="18">
        <v>0</v>
      </c>
      <c r="M39" s="18">
        <v>0</v>
      </c>
      <c r="N39" s="18">
        <v>0</v>
      </c>
      <c r="O39" s="18">
        <v>0.5</v>
      </c>
      <c r="P39" s="18">
        <v>50</v>
      </c>
      <c r="Q39" s="18">
        <v>10</v>
      </c>
    </row>
    <row r="40" spans="1:22">
      <c r="A40" s="18" t="s">
        <v>38</v>
      </c>
      <c r="B40" s="40" t="s">
        <v>397</v>
      </c>
      <c r="C40" s="41" t="s">
        <v>389</v>
      </c>
      <c r="D40" s="41" t="s">
        <v>387</v>
      </c>
      <c r="E40" s="41" t="s">
        <v>387</v>
      </c>
      <c r="F40" s="41" t="s">
        <v>387</v>
      </c>
      <c r="G40" s="41" t="s">
        <v>384</v>
      </c>
      <c r="H40" s="18">
        <v>0</v>
      </c>
      <c r="I40" s="42">
        <v>321505424.40651</v>
      </c>
      <c r="J40" s="18">
        <f t="shared" si="3"/>
        <v>0.99570000000000003</v>
      </c>
      <c r="K40" s="18">
        <v>0.35</v>
      </c>
      <c r="L40" s="18">
        <v>0</v>
      </c>
      <c r="M40" s="18">
        <v>0</v>
      </c>
      <c r="N40" s="18">
        <v>0</v>
      </c>
      <c r="O40" s="18">
        <v>0.5</v>
      </c>
      <c r="P40" s="18">
        <v>50</v>
      </c>
    </row>
    <row r="41" spans="1:22">
      <c r="A41" s="18" t="s">
        <v>38</v>
      </c>
      <c r="B41" s="40" t="s">
        <v>397</v>
      </c>
      <c r="C41" s="41" t="s">
        <v>390</v>
      </c>
      <c r="D41" s="41" t="s">
        <v>387</v>
      </c>
      <c r="E41" s="41" t="s">
        <v>387</v>
      </c>
      <c r="F41" s="41" t="s">
        <v>387</v>
      </c>
      <c r="G41" s="41" t="s">
        <v>384</v>
      </c>
      <c r="H41" s="18">
        <v>0</v>
      </c>
      <c r="I41" s="42">
        <v>321505424.40651</v>
      </c>
      <c r="J41" s="18">
        <f t="shared" si="3"/>
        <v>0.99570000000000003</v>
      </c>
      <c r="K41" s="18">
        <v>0.45</v>
      </c>
      <c r="L41" s="18">
        <v>0</v>
      </c>
      <c r="M41" s="18">
        <v>0</v>
      </c>
      <c r="N41" s="18">
        <v>0</v>
      </c>
      <c r="O41" s="18">
        <v>0.5</v>
      </c>
      <c r="P41" s="18">
        <v>50</v>
      </c>
      <c r="Q41" s="18">
        <v>10</v>
      </c>
    </row>
    <row r="42" spans="1:22">
      <c r="A42" s="18" t="s">
        <v>38</v>
      </c>
      <c r="B42" s="40" t="s">
        <v>397</v>
      </c>
      <c r="C42" s="41" t="s">
        <v>391</v>
      </c>
      <c r="D42" s="41" t="s">
        <v>387</v>
      </c>
      <c r="E42" s="41" t="s">
        <v>384</v>
      </c>
      <c r="F42" s="41" t="s">
        <v>387</v>
      </c>
      <c r="G42" s="41" t="s">
        <v>387</v>
      </c>
      <c r="H42" s="18">
        <v>0</v>
      </c>
      <c r="I42" s="42">
        <v>321505424.40651</v>
      </c>
      <c r="J42" s="18">
        <f t="shared" si="3"/>
        <v>0.99570000000000003</v>
      </c>
      <c r="K42" s="18">
        <v>0.99</v>
      </c>
      <c r="L42" s="18">
        <v>0</v>
      </c>
      <c r="M42" s="18">
        <v>0</v>
      </c>
      <c r="N42" s="18">
        <v>0</v>
      </c>
      <c r="O42" s="18">
        <v>0.5</v>
      </c>
      <c r="R42" s="43">
        <f>Technologies!$S$10+Technologies!$F$10*Technologies!$T$10</f>
        <v>32.727329999999995</v>
      </c>
    </row>
    <row r="43" spans="1:22">
      <c r="A43" s="18" t="s">
        <v>38</v>
      </c>
      <c r="B43" s="40" t="s">
        <v>397</v>
      </c>
      <c r="C43" s="41" t="s">
        <v>392</v>
      </c>
      <c r="D43" s="41" t="s">
        <v>387</v>
      </c>
      <c r="E43" s="41" t="s">
        <v>384</v>
      </c>
      <c r="F43" s="41" t="s">
        <v>387</v>
      </c>
      <c r="G43" s="41" t="s">
        <v>387</v>
      </c>
      <c r="H43" s="18">
        <v>0</v>
      </c>
      <c r="I43" s="42">
        <v>321505424.40651</v>
      </c>
      <c r="J43" s="18">
        <f t="shared" si="3"/>
        <v>0.99570000000000003</v>
      </c>
      <c r="K43" s="18">
        <v>0.99</v>
      </c>
      <c r="L43" s="18">
        <v>0</v>
      </c>
      <c r="M43" s="18">
        <v>0</v>
      </c>
      <c r="N43" s="18">
        <v>0</v>
      </c>
      <c r="O43" s="18">
        <v>0.5</v>
      </c>
      <c r="R43" s="43">
        <f>Technologies!$S$12+Technologies!$F$12*Technologies!$T$12</f>
        <v>50.517780000000002</v>
      </c>
    </row>
    <row r="44" spans="1:22">
      <c r="A44" s="18" t="s">
        <v>38</v>
      </c>
      <c r="B44" s="40" t="s">
        <v>397</v>
      </c>
      <c r="C44" s="41" t="s">
        <v>393</v>
      </c>
      <c r="D44" s="41" t="s">
        <v>387</v>
      </c>
      <c r="E44" s="41" t="s">
        <v>387</v>
      </c>
      <c r="F44" s="41" t="s">
        <v>384</v>
      </c>
      <c r="G44" s="41" t="s">
        <v>387</v>
      </c>
      <c r="H44" s="18">
        <v>0</v>
      </c>
      <c r="I44" s="42">
        <v>321505424.40651</v>
      </c>
      <c r="J44" s="18">
        <f t="shared" si="3"/>
        <v>0.99570000000000003</v>
      </c>
      <c r="K44" s="18">
        <v>0.35</v>
      </c>
      <c r="L44" s="18">
        <v>0</v>
      </c>
      <c r="M44" s="18">
        <v>0</v>
      </c>
      <c r="N44" s="18">
        <v>0</v>
      </c>
      <c r="O44" s="18">
        <v>0.5</v>
      </c>
      <c r="P44" s="18">
        <v>50</v>
      </c>
      <c r="R44" s="43">
        <f>Technologies!$S$10+Technologies!$F$10*Technologies!$T$10</f>
        <v>32.727329999999995</v>
      </c>
    </row>
    <row r="45" spans="1:22">
      <c r="A45" s="18" t="s">
        <v>38</v>
      </c>
      <c r="B45" s="40" t="s">
        <v>397</v>
      </c>
      <c r="C45" s="41" t="s">
        <v>394</v>
      </c>
      <c r="D45" s="41" t="s">
        <v>387</v>
      </c>
      <c r="E45" s="41" t="s">
        <v>387</v>
      </c>
      <c r="F45" s="41" t="s">
        <v>384</v>
      </c>
      <c r="G45" s="41" t="s">
        <v>387</v>
      </c>
      <c r="H45" s="18">
        <v>0</v>
      </c>
      <c r="I45" s="42">
        <v>321505424.40651</v>
      </c>
      <c r="J45" s="18">
        <f t="shared" si="3"/>
        <v>0.99570000000000003</v>
      </c>
      <c r="K45" s="18">
        <v>0.45</v>
      </c>
      <c r="L45" s="18">
        <v>0</v>
      </c>
      <c r="M45" s="18">
        <v>0</v>
      </c>
      <c r="N45" s="18">
        <v>0</v>
      </c>
      <c r="O45" s="18">
        <v>0.5</v>
      </c>
      <c r="P45" s="18">
        <v>50</v>
      </c>
      <c r="Q45" s="18">
        <v>10</v>
      </c>
      <c r="R45" s="43">
        <f>Technologies!$S$10+Technologies!$F$10*Technologies!$T$10</f>
        <v>32.727329999999995</v>
      </c>
    </row>
    <row r="46" spans="1:22">
      <c r="A46" s="18" t="s">
        <v>38</v>
      </c>
      <c r="B46" s="40" t="s">
        <v>398</v>
      </c>
      <c r="C46" s="41" t="s">
        <v>383</v>
      </c>
      <c r="D46" s="41" t="s">
        <v>384</v>
      </c>
      <c r="E46" s="41" t="s">
        <v>384</v>
      </c>
      <c r="F46" s="41" t="s">
        <v>384</v>
      </c>
      <c r="G46" s="41" t="s">
        <v>384</v>
      </c>
      <c r="H46" s="18">
        <v>0</v>
      </c>
      <c r="I46" s="42">
        <v>445548878.34723097</v>
      </c>
      <c r="L46" s="18">
        <v>0</v>
      </c>
      <c r="M46" s="18">
        <v>0</v>
      </c>
      <c r="N46" s="18">
        <v>0</v>
      </c>
      <c r="P46" s="10"/>
      <c r="Q46" s="10"/>
      <c r="R46" s="35"/>
      <c r="S46" s="10"/>
      <c r="T46" s="10"/>
      <c r="U46" s="10"/>
      <c r="V46" s="10"/>
    </row>
    <row r="47" spans="1:22">
      <c r="A47" s="18" t="s">
        <v>38</v>
      </c>
      <c r="B47" s="40" t="s">
        <v>398</v>
      </c>
      <c r="C47" s="41" t="s">
        <v>385</v>
      </c>
      <c r="D47" s="41" t="s">
        <v>384</v>
      </c>
      <c r="E47" s="41" t="s">
        <v>384</v>
      </c>
      <c r="F47" s="41" t="s">
        <v>384</v>
      </c>
      <c r="G47" s="41" t="s">
        <v>384</v>
      </c>
      <c r="H47" s="18">
        <v>3.6999999999999998E-2</v>
      </c>
      <c r="I47" s="42">
        <v>445548878.34723097</v>
      </c>
      <c r="J47" s="18">
        <v>0.97499999999999998</v>
      </c>
      <c r="K47" s="18">
        <v>1</v>
      </c>
      <c r="L47" s="18">
        <v>0</v>
      </c>
      <c r="M47" s="18">
        <v>0</v>
      </c>
      <c r="N47" s="18">
        <v>0</v>
      </c>
      <c r="O47" s="18">
        <v>0</v>
      </c>
      <c r="S47" s="18">
        <f>1-0.0043</f>
        <v>0.99570000000000003</v>
      </c>
      <c r="T47" s="18">
        <v>0</v>
      </c>
      <c r="U47" s="18">
        <v>0</v>
      </c>
      <c r="V47" s="18">
        <v>0</v>
      </c>
    </row>
    <row r="48" spans="1:22">
      <c r="A48" s="18" t="s">
        <v>38</v>
      </c>
      <c r="B48" s="40" t="s">
        <v>398</v>
      </c>
      <c r="C48" s="41" t="s">
        <v>386</v>
      </c>
      <c r="D48" s="41" t="s">
        <v>387</v>
      </c>
      <c r="E48" s="41" t="s">
        <v>387</v>
      </c>
      <c r="F48" s="41" t="s">
        <v>384</v>
      </c>
      <c r="G48" s="41" t="s">
        <v>384</v>
      </c>
      <c r="H48" s="18">
        <f>0.017/2</f>
        <v>8.5000000000000006E-3</v>
      </c>
      <c r="I48" s="42">
        <v>445548878.34723097</v>
      </c>
      <c r="J48" s="18">
        <f t="shared" ref="J48:J55" si="4">1-0.0043</f>
        <v>0.99570000000000003</v>
      </c>
      <c r="K48" s="18">
        <v>0.35</v>
      </c>
      <c r="L48" s="18">
        <v>0</v>
      </c>
      <c r="M48" s="18">
        <v>0</v>
      </c>
      <c r="N48" s="18">
        <v>0</v>
      </c>
      <c r="O48" s="18">
        <v>0.5</v>
      </c>
      <c r="P48" s="18">
        <v>50</v>
      </c>
    </row>
    <row r="49" spans="1:22">
      <c r="A49" s="18" t="s">
        <v>38</v>
      </c>
      <c r="B49" s="40" t="s">
        <v>398</v>
      </c>
      <c r="C49" s="41" t="s">
        <v>388</v>
      </c>
      <c r="D49" s="41" t="s">
        <v>387</v>
      </c>
      <c r="E49" s="41" t="s">
        <v>387</v>
      </c>
      <c r="F49" s="41" t="s">
        <v>384</v>
      </c>
      <c r="G49" s="41" t="s">
        <v>384</v>
      </c>
      <c r="H49" s="18">
        <f>0.017/2</f>
        <v>8.5000000000000006E-3</v>
      </c>
      <c r="I49" s="42">
        <v>445548878.34723097</v>
      </c>
      <c r="J49" s="18">
        <f t="shared" si="4"/>
        <v>0.99570000000000003</v>
      </c>
      <c r="K49" s="18">
        <v>0.45</v>
      </c>
      <c r="L49" s="18">
        <v>0</v>
      </c>
      <c r="M49" s="18">
        <v>0</v>
      </c>
      <c r="N49" s="18">
        <v>0</v>
      </c>
      <c r="O49" s="18">
        <v>0.5</v>
      </c>
      <c r="P49" s="18">
        <v>50</v>
      </c>
      <c r="Q49" s="18">
        <v>10</v>
      </c>
    </row>
    <row r="50" spans="1:22">
      <c r="A50" s="18" t="s">
        <v>38</v>
      </c>
      <c r="B50" s="40" t="s">
        <v>398</v>
      </c>
      <c r="C50" s="41" t="s">
        <v>389</v>
      </c>
      <c r="D50" s="41" t="s">
        <v>387</v>
      </c>
      <c r="E50" s="41" t="s">
        <v>387</v>
      </c>
      <c r="F50" s="41" t="s">
        <v>387</v>
      </c>
      <c r="G50" s="41" t="s">
        <v>384</v>
      </c>
      <c r="H50" s="18">
        <v>0</v>
      </c>
      <c r="I50" s="42">
        <v>445548878.34723097</v>
      </c>
      <c r="J50" s="18">
        <f t="shared" si="4"/>
        <v>0.99570000000000003</v>
      </c>
      <c r="K50" s="18">
        <v>0.35</v>
      </c>
      <c r="L50" s="18">
        <v>0</v>
      </c>
      <c r="M50" s="18">
        <v>0</v>
      </c>
      <c r="N50" s="18">
        <v>0</v>
      </c>
      <c r="O50" s="18">
        <v>0.5</v>
      </c>
      <c r="P50" s="18">
        <v>50</v>
      </c>
    </row>
    <row r="51" spans="1:22">
      <c r="A51" s="18" t="s">
        <v>38</v>
      </c>
      <c r="B51" s="40" t="s">
        <v>398</v>
      </c>
      <c r="C51" s="41" t="s">
        <v>390</v>
      </c>
      <c r="D51" s="41" t="s">
        <v>387</v>
      </c>
      <c r="E51" s="41" t="s">
        <v>387</v>
      </c>
      <c r="F51" s="41" t="s">
        <v>387</v>
      </c>
      <c r="G51" s="41" t="s">
        <v>384</v>
      </c>
      <c r="H51" s="18">
        <v>0</v>
      </c>
      <c r="I51" s="42">
        <v>445548878.34723097</v>
      </c>
      <c r="J51" s="18">
        <f t="shared" si="4"/>
        <v>0.99570000000000003</v>
      </c>
      <c r="K51" s="18">
        <v>0.45</v>
      </c>
      <c r="L51" s="18">
        <v>0</v>
      </c>
      <c r="M51" s="18">
        <v>0</v>
      </c>
      <c r="N51" s="18">
        <v>0</v>
      </c>
      <c r="O51" s="18">
        <v>0.5</v>
      </c>
      <c r="P51" s="18">
        <v>50</v>
      </c>
      <c r="Q51" s="18">
        <v>10</v>
      </c>
    </row>
    <row r="52" spans="1:22">
      <c r="A52" s="18" t="s">
        <v>38</v>
      </c>
      <c r="B52" s="40" t="s">
        <v>398</v>
      </c>
      <c r="C52" s="41" t="s">
        <v>391</v>
      </c>
      <c r="D52" s="41" t="s">
        <v>387</v>
      </c>
      <c r="E52" s="41" t="s">
        <v>384</v>
      </c>
      <c r="F52" s="41" t="s">
        <v>387</v>
      </c>
      <c r="G52" s="41" t="s">
        <v>387</v>
      </c>
      <c r="H52" s="18">
        <v>0</v>
      </c>
      <c r="I52" s="42">
        <v>445548878.34723097</v>
      </c>
      <c r="J52" s="18">
        <f t="shared" si="4"/>
        <v>0.99570000000000003</v>
      </c>
      <c r="K52" s="18">
        <v>0.99</v>
      </c>
      <c r="L52" s="18">
        <v>0</v>
      </c>
      <c r="M52" s="18">
        <v>0</v>
      </c>
      <c r="N52" s="18">
        <v>0</v>
      </c>
      <c r="O52" s="18">
        <v>0.5</v>
      </c>
      <c r="R52" s="43">
        <f>Technologies!$S$10+Technologies!$F$10*Technologies!$T$10</f>
        <v>32.727329999999995</v>
      </c>
    </row>
    <row r="53" spans="1:22">
      <c r="A53" s="18" t="s">
        <v>38</v>
      </c>
      <c r="B53" s="40" t="s">
        <v>398</v>
      </c>
      <c r="C53" s="41" t="s">
        <v>392</v>
      </c>
      <c r="D53" s="41" t="s">
        <v>387</v>
      </c>
      <c r="E53" s="41" t="s">
        <v>384</v>
      </c>
      <c r="F53" s="41" t="s">
        <v>387</v>
      </c>
      <c r="G53" s="41" t="s">
        <v>387</v>
      </c>
      <c r="H53" s="18">
        <v>0</v>
      </c>
      <c r="I53" s="42">
        <v>445548878.34723097</v>
      </c>
      <c r="J53" s="18">
        <f t="shared" si="4"/>
        <v>0.99570000000000003</v>
      </c>
      <c r="K53" s="18">
        <v>0.99</v>
      </c>
      <c r="L53" s="18">
        <v>0</v>
      </c>
      <c r="M53" s="18">
        <v>0</v>
      </c>
      <c r="N53" s="18">
        <v>0</v>
      </c>
      <c r="O53" s="18">
        <v>0.5</v>
      </c>
      <c r="R53" s="43">
        <f>Technologies!$S$12+Technologies!$F$12*Technologies!$T$12</f>
        <v>50.517780000000002</v>
      </c>
    </row>
    <row r="54" spans="1:22">
      <c r="A54" s="18" t="s">
        <v>38</v>
      </c>
      <c r="B54" s="40" t="s">
        <v>398</v>
      </c>
      <c r="C54" s="41" t="s">
        <v>393</v>
      </c>
      <c r="D54" s="41" t="s">
        <v>387</v>
      </c>
      <c r="E54" s="41" t="s">
        <v>387</v>
      </c>
      <c r="F54" s="41" t="s">
        <v>384</v>
      </c>
      <c r="G54" s="41" t="s">
        <v>387</v>
      </c>
      <c r="H54" s="18">
        <v>0</v>
      </c>
      <c r="I54" s="42">
        <v>445548878.34723097</v>
      </c>
      <c r="J54" s="18">
        <f t="shared" si="4"/>
        <v>0.99570000000000003</v>
      </c>
      <c r="K54" s="18">
        <v>0.35</v>
      </c>
      <c r="L54" s="18">
        <v>0</v>
      </c>
      <c r="M54" s="18">
        <v>0</v>
      </c>
      <c r="N54" s="18">
        <v>0</v>
      </c>
      <c r="O54" s="18">
        <v>0.5</v>
      </c>
      <c r="P54" s="18">
        <v>50</v>
      </c>
      <c r="R54" s="43">
        <f>Technologies!$S$10+Technologies!$F$10*Technologies!$T$10</f>
        <v>32.727329999999995</v>
      </c>
    </row>
    <row r="55" spans="1:22">
      <c r="A55" s="18" t="s">
        <v>38</v>
      </c>
      <c r="B55" s="40" t="s">
        <v>398</v>
      </c>
      <c r="C55" s="41" t="s">
        <v>394</v>
      </c>
      <c r="D55" s="41" t="s">
        <v>387</v>
      </c>
      <c r="E55" s="41" t="s">
        <v>387</v>
      </c>
      <c r="F55" s="41" t="s">
        <v>384</v>
      </c>
      <c r="G55" s="41" t="s">
        <v>387</v>
      </c>
      <c r="H55" s="18">
        <v>0</v>
      </c>
      <c r="I55" s="42">
        <v>445548878.34723097</v>
      </c>
      <c r="J55" s="18">
        <f t="shared" si="4"/>
        <v>0.99570000000000003</v>
      </c>
      <c r="K55" s="18">
        <v>0.45</v>
      </c>
      <c r="L55" s="18">
        <v>0</v>
      </c>
      <c r="M55" s="18">
        <v>0</v>
      </c>
      <c r="N55" s="18">
        <v>0</v>
      </c>
      <c r="O55" s="18">
        <v>0.5</v>
      </c>
      <c r="P55" s="18">
        <v>50</v>
      </c>
      <c r="Q55" s="18">
        <v>10</v>
      </c>
      <c r="R55" s="43">
        <f>Technologies!$S$10+Technologies!$F$10*Technologies!$T$10</f>
        <v>32.727329999999995</v>
      </c>
    </row>
    <row r="56" spans="1:22">
      <c r="A56" s="18" t="s">
        <v>38</v>
      </c>
      <c r="B56" s="40" t="s">
        <v>399</v>
      </c>
      <c r="C56" s="41" t="s">
        <v>383</v>
      </c>
      <c r="D56" s="41" t="s">
        <v>384</v>
      </c>
      <c r="E56" s="41" t="s">
        <v>384</v>
      </c>
      <c r="F56" s="41" t="s">
        <v>384</v>
      </c>
      <c r="G56" s="41" t="s">
        <v>384</v>
      </c>
      <c r="H56" s="18">
        <v>0</v>
      </c>
      <c r="I56" s="42">
        <v>229580374.06622201</v>
      </c>
      <c r="L56" s="18">
        <v>0</v>
      </c>
      <c r="M56" s="18">
        <v>0</v>
      </c>
      <c r="N56" s="18">
        <v>0</v>
      </c>
      <c r="P56" s="10"/>
      <c r="Q56" s="10"/>
      <c r="R56" s="35"/>
      <c r="S56" s="10"/>
      <c r="T56" s="10"/>
      <c r="U56" s="10"/>
      <c r="V56" s="10"/>
    </row>
    <row r="57" spans="1:22">
      <c r="A57" s="18" t="s">
        <v>38</v>
      </c>
      <c r="B57" s="40" t="s">
        <v>399</v>
      </c>
      <c r="C57" s="41" t="s">
        <v>385</v>
      </c>
      <c r="D57" s="41" t="s">
        <v>384</v>
      </c>
      <c r="E57" s="41" t="s">
        <v>384</v>
      </c>
      <c r="F57" s="41" t="s">
        <v>384</v>
      </c>
      <c r="G57" s="41" t="s">
        <v>384</v>
      </c>
      <c r="H57" s="18">
        <v>2.5000000000000001E-2</v>
      </c>
      <c r="I57" s="42">
        <v>229580374.06622201</v>
      </c>
      <c r="J57" s="18">
        <v>0.97499999999999998</v>
      </c>
      <c r="K57" s="18">
        <v>1</v>
      </c>
      <c r="L57" s="18">
        <v>0</v>
      </c>
      <c r="M57" s="18">
        <v>0</v>
      </c>
      <c r="N57" s="18">
        <v>0</v>
      </c>
      <c r="O57" s="18">
        <v>0</v>
      </c>
      <c r="S57" s="18">
        <f>1-0.0043</f>
        <v>0.99570000000000003</v>
      </c>
      <c r="T57" s="18">
        <v>0</v>
      </c>
      <c r="U57" s="18">
        <v>0</v>
      </c>
      <c r="V57" s="18">
        <v>0</v>
      </c>
    </row>
    <row r="58" spans="1:22">
      <c r="A58" s="18" t="s">
        <v>38</v>
      </c>
      <c r="B58" s="40" t="s">
        <v>399</v>
      </c>
      <c r="C58" s="41" t="s">
        <v>386</v>
      </c>
      <c r="D58" s="41" t="s">
        <v>387</v>
      </c>
      <c r="E58" s="41" t="s">
        <v>387</v>
      </c>
      <c r="F58" s="41" t="s">
        <v>384</v>
      </c>
      <c r="G58" s="41" t="s">
        <v>384</v>
      </c>
      <c r="H58" s="18">
        <v>0</v>
      </c>
      <c r="I58" s="42">
        <v>229580374.06622201</v>
      </c>
      <c r="J58" s="18">
        <f t="shared" ref="J58:J65" si="5">1-0.0043</f>
        <v>0.99570000000000003</v>
      </c>
      <c r="K58" s="18">
        <v>0.35</v>
      </c>
      <c r="L58" s="18">
        <v>0</v>
      </c>
      <c r="M58" s="18">
        <v>0</v>
      </c>
      <c r="N58" s="18">
        <v>0</v>
      </c>
      <c r="O58" s="18">
        <v>0.5</v>
      </c>
      <c r="P58" s="18">
        <v>50</v>
      </c>
    </row>
    <row r="59" spans="1:22">
      <c r="A59" s="18" t="s">
        <v>38</v>
      </c>
      <c r="B59" s="40" t="s">
        <v>399</v>
      </c>
      <c r="C59" s="41" t="s">
        <v>388</v>
      </c>
      <c r="D59" s="41" t="s">
        <v>387</v>
      </c>
      <c r="E59" s="41" t="s">
        <v>387</v>
      </c>
      <c r="F59" s="41" t="s">
        <v>384</v>
      </c>
      <c r="G59" s="41" t="s">
        <v>384</v>
      </c>
      <c r="H59" s="18">
        <v>0</v>
      </c>
      <c r="I59" s="42">
        <v>229580374.06622201</v>
      </c>
      <c r="J59" s="18">
        <f t="shared" si="5"/>
        <v>0.99570000000000003</v>
      </c>
      <c r="K59" s="18">
        <v>0.45</v>
      </c>
      <c r="L59" s="18">
        <v>0</v>
      </c>
      <c r="M59" s="18">
        <v>0</v>
      </c>
      <c r="N59" s="18">
        <v>0</v>
      </c>
      <c r="O59" s="18">
        <v>0.5</v>
      </c>
      <c r="P59" s="18">
        <v>50</v>
      </c>
      <c r="Q59" s="18">
        <v>10</v>
      </c>
    </row>
    <row r="60" spans="1:22">
      <c r="A60" s="18" t="s">
        <v>38</v>
      </c>
      <c r="B60" s="40" t="s">
        <v>399</v>
      </c>
      <c r="C60" s="41" t="s">
        <v>389</v>
      </c>
      <c r="D60" s="41" t="s">
        <v>387</v>
      </c>
      <c r="E60" s="41" t="s">
        <v>387</v>
      </c>
      <c r="F60" s="41" t="s">
        <v>387</v>
      </c>
      <c r="G60" s="41" t="s">
        <v>384</v>
      </c>
      <c r="H60" s="18">
        <v>0</v>
      </c>
      <c r="I60" s="42">
        <v>229580374.06622201</v>
      </c>
      <c r="J60" s="18">
        <f t="shared" si="5"/>
        <v>0.99570000000000003</v>
      </c>
      <c r="K60" s="18">
        <v>0.35</v>
      </c>
      <c r="L60" s="18">
        <v>0</v>
      </c>
      <c r="M60" s="18">
        <v>0</v>
      </c>
      <c r="N60" s="18">
        <v>0</v>
      </c>
      <c r="O60" s="18">
        <v>0.5</v>
      </c>
      <c r="P60" s="18">
        <v>50</v>
      </c>
    </row>
    <row r="61" spans="1:22">
      <c r="A61" s="18" t="s">
        <v>38</v>
      </c>
      <c r="B61" s="40" t="s">
        <v>399</v>
      </c>
      <c r="C61" s="41" t="s">
        <v>390</v>
      </c>
      <c r="D61" s="41" t="s">
        <v>387</v>
      </c>
      <c r="E61" s="41" t="s">
        <v>387</v>
      </c>
      <c r="F61" s="41" t="s">
        <v>387</v>
      </c>
      <c r="G61" s="41" t="s">
        <v>384</v>
      </c>
      <c r="H61" s="18">
        <v>0</v>
      </c>
      <c r="I61" s="42">
        <v>229580374.06622201</v>
      </c>
      <c r="J61" s="18">
        <f t="shared" si="5"/>
        <v>0.99570000000000003</v>
      </c>
      <c r="K61" s="18">
        <v>0.45</v>
      </c>
      <c r="L61" s="18">
        <v>0</v>
      </c>
      <c r="M61" s="18">
        <v>0</v>
      </c>
      <c r="N61" s="18">
        <v>0</v>
      </c>
      <c r="O61" s="18">
        <v>0.5</v>
      </c>
      <c r="P61" s="18">
        <v>50</v>
      </c>
      <c r="Q61" s="18">
        <v>10</v>
      </c>
    </row>
    <row r="62" spans="1:22">
      <c r="A62" s="18" t="s">
        <v>38</v>
      </c>
      <c r="B62" s="40" t="s">
        <v>399</v>
      </c>
      <c r="C62" s="41" t="s">
        <v>391</v>
      </c>
      <c r="D62" s="41" t="s">
        <v>387</v>
      </c>
      <c r="E62" s="41" t="s">
        <v>384</v>
      </c>
      <c r="F62" s="41" t="s">
        <v>387</v>
      </c>
      <c r="G62" s="41" t="s">
        <v>387</v>
      </c>
      <c r="H62" s="18">
        <v>0</v>
      </c>
      <c r="I62" s="42">
        <v>229580374.06622201</v>
      </c>
      <c r="J62" s="18">
        <f t="shared" si="5"/>
        <v>0.99570000000000003</v>
      </c>
      <c r="K62" s="18">
        <v>0.99</v>
      </c>
      <c r="L62" s="18">
        <v>0</v>
      </c>
      <c r="M62" s="18">
        <v>0</v>
      </c>
      <c r="N62" s="18">
        <v>0</v>
      </c>
      <c r="O62" s="18">
        <v>0.5</v>
      </c>
      <c r="R62" s="43">
        <f>Technologies!$S$10+Technologies!$F$10*Technologies!$T$10</f>
        <v>32.727329999999995</v>
      </c>
    </row>
    <row r="63" spans="1:22">
      <c r="A63" s="18" t="s">
        <v>38</v>
      </c>
      <c r="B63" s="40" t="s">
        <v>399</v>
      </c>
      <c r="C63" s="41" t="s">
        <v>392</v>
      </c>
      <c r="D63" s="41" t="s">
        <v>387</v>
      </c>
      <c r="E63" s="41" t="s">
        <v>384</v>
      </c>
      <c r="F63" s="41" t="s">
        <v>387</v>
      </c>
      <c r="G63" s="41" t="s">
        <v>387</v>
      </c>
      <c r="H63" s="18">
        <v>0</v>
      </c>
      <c r="I63" s="42">
        <v>229580374.06622201</v>
      </c>
      <c r="J63" s="18">
        <f t="shared" si="5"/>
        <v>0.99570000000000003</v>
      </c>
      <c r="K63" s="18">
        <v>0.99</v>
      </c>
      <c r="L63" s="18">
        <v>0</v>
      </c>
      <c r="M63" s="18">
        <v>0</v>
      </c>
      <c r="N63" s="18">
        <v>0</v>
      </c>
      <c r="O63" s="18">
        <v>0.5</v>
      </c>
      <c r="R63" s="43">
        <f>Technologies!$S$12+Technologies!$F$12*Technologies!$T$12</f>
        <v>50.517780000000002</v>
      </c>
    </row>
    <row r="64" spans="1:22">
      <c r="A64" s="18" t="s">
        <v>38</v>
      </c>
      <c r="B64" s="40" t="s">
        <v>399</v>
      </c>
      <c r="C64" s="41" t="s">
        <v>393</v>
      </c>
      <c r="D64" s="41" t="s">
        <v>387</v>
      </c>
      <c r="E64" s="41" t="s">
        <v>387</v>
      </c>
      <c r="F64" s="41" t="s">
        <v>384</v>
      </c>
      <c r="G64" s="41" t="s">
        <v>387</v>
      </c>
      <c r="H64" s="18">
        <v>0</v>
      </c>
      <c r="I64" s="42">
        <v>229580374.06622201</v>
      </c>
      <c r="J64" s="18">
        <f t="shared" si="5"/>
        <v>0.99570000000000003</v>
      </c>
      <c r="K64" s="18">
        <v>0.35</v>
      </c>
      <c r="L64" s="18">
        <v>0</v>
      </c>
      <c r="M64" s="18">
        <v>0</v>
      </c>
      <c r="N64" s="18">
        <v>0</v>
      </c>
      <c r="O64" s="18">
        <v>0.5</v>
      </c>
      <c r="P64" s="18">
        <v>50</v>
      </c>
      <c r="R64" s="43">
        <f>Technologies!$S$10+Technologies!$F$10*Technologies!$T$10</f>
        <v>32.727329999999995</v>
      </c>
    </row>
    <row r="65" spans="1:22">
      <c r="A65" s="18" t="s">
        <v>38</v>
      </c>
      <c r="B65" s="40" t="s">
        <v>399</v>
      </c>
      <c r="C65" s="41" t="s">
        <v>394</v>
      </c>
      <c r="D65" s="41" t="s">
        <v>387</v>
      </c>
      <c r="E65" s="41" t="s">
        <v>387</v>
      </c>
      <c r="F65" s="41" t="s">
        <v>384</v>
      </c>
      <c r="G65" s="41" t="s">
        <v>387</v>
      </c>
      <c r="H65" s="18">
        <v>0</v>
      </c>
      <c r="I65" s="42">
        <v>229580374.06622201</v>
      </c>
      <c r="J65" s="18">
        <f t="shared" si="5"/>
        <v>0.99570000000000003</v>
      </c>
      <c r="K65" s="18">
        <v>0.45</v>
      </c>
      <c r="L65" s="18">
        <v>0</v>
      </c>
      <c r="M65" s="18">
        <v>0</v>
      </c>
      <c r="N65" s="18">
        <v>0</v>
      </c>
      <c r="O65" s="18">
        <v>0.5</v>
      </c>
      <c r="P65" s="18">
        <v>50</v>
      </c>
      <c r="Q65" s="18">
        <v>10</v>
      </c>
      <c r="R65" s="43">
        <f>Technologies!$S$10+Technologies!$F$10*Technologies!$T$10</f>
        <v>32.727329999999995</v>
      </c>
    </row>
    <row r="66" spans="1:22">
      <c r="A66" s="18" t="s">
        <v>38</v>
      </c>
      <c r="B66" s="40" t="s">
        <v>400</v>
      </c>
      <c r="C66" s="41" t="s">
        <v>383</v>
      </c>
      <c r="D66" s="41" t="s">
        <v>384</v>
      </c>
      <c r="E66" s="41" t="s">
        <v>384</v>
      </c>
      <c r="F66" s="41" t="s">
        <v>384</v>
      </c>
      <c r="G66" s="41" t="s">
        <v>384</v>
      </c>
      <c r="H66" s="18">
        <v>0</v>
      </c>
      <c r="I66" s="42">
        <v>528310626.16344601</v>
      </c>
      <c r="L66" s="18">
        <v>0</v>
      </c>
      <c r="M66" s="18">
        <v>0</v>
      </c>
      <c r="N66" s="18">
        <v>0</v>
      </c>
      <c r="P66" s="10"/>
      <c r="Q66" s="10"/>
      <c r="R66" s="35"/>
      <c r="S66" s="10"/>
      <c r="T66" s="10"/>
      <c r="U66" s="10"/>
      <c r="V66" s="10"/>
    </row>
    <row r="67" spans="1:22">
      <c r="A67" s="18" t="s">
        <v>38</v>
      </c>
      <c r="B67" s="40" t="s">
        <v>400</v>
      </c>
      <c r="C67" s="41" t="s">
        <v>385</v>
      </c>
      <c r="D67" s="41" t="s">
        <v>384</v>
      </c>
      <c r="E67" s="41" t="s">
        <v>384</v>
      </c>
      <c r="F67" s="41" t="s">
        <v>384</v>
      </c>
      <c r="G67" s="41" t="s">
        <v>384</v>
      </c>
      <c r="H67" s="18">
        <v>1.2999999999999999E-2</v>
      </c>
      <c r="I67" s="42">
        <v>528310626.16344601</v>
      </c>
      <c r="J67" s="18">
        <v>0.97499999999999998</v>
      </c>
      <c r="K67" s="18">
        <v>1</v>
      </c>
      <c r="L67" s="18">
        <v>0</v>
      </c>
      <c r="M67" s="18">
        <v>0</v>
      </c>
      <c r="N67" s="18">
        <v>0</v>
      </c>
      <c r="O67" s="18">
        <v>0</v>
      </c>
      <c r="S67" s="18">
        <f>1-0.0043</f>
        <v>0.99570000000000003</v>
      </c>
      <c r="T67" s="18">
        <v>0</v>
      </c>
      <c r="U67" s="18">
        <v>0</v>
      </c>
      <c r="V67" s="18">
        <v>0</v>
      </c>
    </row>
    <row r="68" spans="1:22">
      <c r="A68" s="18" t="s">
        <v>38</v>
      </c>
      <c r="B68" s="40" t="s">
        <v>400</v>
      </c>
      <c r="C68" s="41" t="s">
        <v>386</v>
      </c>
      <c r="D68" s="41" t="s">
        <v>387</v>
      </c>
      <c r="E68" s="41" t="s">
        <v>387</v>
      </c>
      <c r="F68" s="41" t="s">
        <v>384</v>
      </c>
      <c r="G68" s="41" t="s">
        <v>384</v>
      </c>
      <c r="H68" s="18">
        <f>0.061/2</f>
        <v>3.0499999999999999E-2</v>
      </c>
      <c r="I68" s="42">
        <v>528310626.16344601</v>
      </c>
      <c r="J68" s="18">
        <f t="shared" ref="J68:J75" si="6">1-0.0043</f>
        <v>0.99570000000000003</v>
      </c>
      <c r="K68" s="18">
        <v>0.35</v>
      </c>
      <c r="L68" s="18">
        <v>0</v>
      </c>
      <c r="M68" s="18">
        <v>0</v>
      </c>
      <c r="N68" s="18">
        <v>0</v>
      </c>
      <c r="O68" s="18">
        <v>0.5</v>
      </c>
      <c r="P68" s="18">
        <v>50</v>
      </c>
    </row>
    <row r="69" spans="1:22">
      <c r="A69" s="18" t="s">
        <v>38</v>
      </c>
      <c r="B69" s="40" t="s">
        <v>400</v>
      </c>
      <c r="C69" s="41" t="s">
        <v>388</v>
      </c>
      <c r="D69" s="41" t="s">
        <v>387</v>
      </c>
      <c r="E69" s="41" t="s">
        <v>387</v>
      </c>
      <c r="F69" s="41" t="s">
        <v>384</v>
      </c>
      <c r="G69" s="41" t="s">
        <v>384</v>
      </c>
      <c r="H69" s="18">
        <f>0.061/2</f>
        <v>3.0499999999999999E-2</v>
      </c>
      <c r="I69" s="42">
        <v>528310626.16344601</v>
      </c>
      <c r="J69" s="18">
        <f t="shared" si="6"/>
        <v>0.99570000000000003</v>
      </c>
      <c r="K69" s="18">
        <v>0.45</v>
      </c>
      <c r="L69" s="18">
        <v>0</v>
      </c>
      <c r="M69" s="18">
        <v>0</v>
      </c>
      <c r="N69" s="18">
        <v>0</v>
      </c>
      <c r="O69" s="18">
        <v>0.5</v>
      </c>
      <c r="P69" s="18">
        <v>50</v>
      </c>
      <c r="Q69" s="18">
        <v>10</v>
      </c>
    </row>
    <row r="70" spans="1:22">
      <c r="A70" s="18" t="s">
        <v>38</v>
      </c>
      <c r="B70" s="40" t="s">
        <v>400</v>
      </c>
      <c r="C70" s="41" t="s">
        <v>389</v>
      </c>
      <c r="D70" s="41" t="s">
        <v>387</v>
      </c>
      <c r="E70" s="41" t="s">
        <v>387</v>
      </c>
      <c r="F70" s="41" t="s">
        <v>387</v>
      </c>
      <c r="G70" s="41" t="s">
        <v>384</v>
      </c>
      <c r="H70" s="18">
        <v>0</v>
      </c>
      <c r="I70" s="42">
        <v>528310626.16344601</v>
      </c>
      <c r="J70" s="18">
        <f t="shared" si="6"/>
        <v>0.99570000000000003</v>
      </c>
      <c r="K70" s="18">
        <v>0.35</v>
      </c>
      <c r="L70" s="18">
        <v>0</v>
      </c>
      <c r="M70" s="18">
        <v>0</v>
      </c>
      <c r="N70" s="18">
        <v>0</v>
      </c>
      <c r="O70" s="18">
        <v>0.5</v>
      </c>
      <c r="P70" s="18">
        <v>50</v>
      </c>
    </row>
    <row r="71" spans="1:22">
      <c r="A71" s="18" t="s">
        <v>38</v>
      </c>
      <c r="B71" s="40" t="s">
        <v>400</v>
      </c>
      <c r="C71" s="41" t="s">
        <v>390</v>
      </c>
      <c r="D71" s="41" t="s">
        <v>387</v>
      </c>
      <c r="E71" s="41" t="s">
        <v>387</v>
      </c>
      <c r="F71" s="41" t="s">
        <v>387</v>
      </c>
      <c r="G71" s="41" t="s">
        <v>384</v>
      </c>
      <c r="H71" s="18">
        <v>0</v>
      </c>
      <c r="I71" s="42">
        <v>528310626.16344601</v>
      </c>
      <c r="J71" s="18">
        <f t="shared" si="6"/>
        <v>0.99570000000000003</v>
      </c>
      <c r="K71" s="18">
        <v>0.45</v>
      </c>
      <c r="L71" s="18">
        <v>0</v>
      </c>
      <c r="M71" s="18">
        <v>0</v>
      </c>
      <c r="N71" s="18">
        <v>0</v>
      </c>
      <c r="O71" s="18">
        <v>0.5</v>
      </c>
      <c r="P71" s="18">
        <v>50</v>
      </c>
      <c r="Q71" s="18">
        <v>10</v>
      </c>
    </row>
    <row r="72" spans="1:22">
      <c r="A72" s="18" t="s">
        <v>38</v>
      </c>
      <c r="B72" s="40" t="s">
        <v>400</v>
      </c>
      <c r="C72" s="41" t="s">
        <v>391</v>
      </c>
      <c r="D72" s="41" t="s">
        <v>387</v>
      </c>
      <c r="E72" s="41" t="s">
        <v>384</v>
      </c>
      <c r="F72" s="41" t="s">
        <v>387</v>
      </c>
      <c r="G72" s="41" t="s">
        <v>387</v>
      </c>
      <c r="H72" s="18">
        <v>0</v>
      </c>
      <c r="I72" s="42">
        <v>528310626.16344601</v>
      </c>
      <c r="J72" s="18">
        <f t="shared" si="6"/>
        <v>0.99570000000000003</v>
      </c>
      <c r="K72" s="18">
        <v>0.99</v>
      </c>
      <c r="L72" s="18">
        <v>0</v>
      </c>
      <c r="M72" s="18">
        <v>0</v>
      </c>
      <c r="N72" s="18">
        <v>0</v>
      </c>
      <c r="O72" s="18">
        <v>0.5</v>
      </c>
      <c r="R72" s="43">
        <f>Technologies!$S$10+Technologies!$F$10*Technologies!$T$10</f>
        <v>32.727329999999995</v>
      </c>
    </row>
    <row r="73" spans="1:22">
      <c r="A73" s="18" t="s">
        <v>38</v>
      </c>
      <c r="B73" s="40" t="s">
        <v>400</v>
      </c>
      <c r="C73" s="41" t="s">
        <v>392</v>
      </c>
      <c r="D73" s="41" t="s">
        <v>387</v>
      </c>
      <c r="E73" s="41" t="s">
        <v>384</v>
      </c>
      <c r="F73" s="41" t="s">
        <v>387</v>
      </c>
      <c r="G73" s="41" t="s">
        <v>387</v>
      </c>
      <c r="H73" s="18">
        <v>0</v>
      </c>
      <c r="I73" s="42">
        <v>528310626.16344601</v>
      </c>
      <c r="J73" s="18">
        <f t="shared" si="6"/>
        <v>0.99570000000000003</v>
      </c>
      <c r="K73" s="18">
        <v>0.99</v>
      </c>
      <c r="L73" s="18">
        <v>0</v>
      </c>
      <c r="M73" s="18">
        <v>0</v>
      </c>
      <c r="N73" s="18">
        <v>0</v>
      </c>
      <c r="O73" s="18">
        <v>0.5</v>
      </c>
      <c r="R73" s="43">
        <f>Technologies!$S$12+Technologies!$F$12*Technologies!$T$12</f>
        <v>50.517780000000002</v>
      </c>
    </row>
    <row r="74" spans="1:22">
      <c r="A74" s="18" t="s">
        <v>38</v>
      </c>
      <c r="B74" s="40" t="s">
        <v>400</v>
      </c>
      <c r="C74" s="41" t="s">
        <v>393</v>
      </c>
      <c r="D74" s="41" t="s">
        <v>387</v>
      </c>
      <c r="E74" s="41" t="s">
        <v>387</v>
      </c>
      <c r="F74" s="41" t="s">
        <v>384</v>
      </c>
      <c r="G74" s="41" t="s">
        <v>387</v>
      </c>
      <c r="H74" s="18">
        <v>0</v>
      </c>
      <c r="I74" s="42">
        <v>528310626.16344601</v>
      </c>
      <c r="J74" s="18">
        <f t="shared" si="6"/>
        <v>0.99570000000000003</v>
      </c>
      <c r="K74" s="18">
        <v>0.35</v>
      </c>
      <c r="L74" s="18">
        <v>0</v>
      </c>
      <c r="M74" s="18">
        <v>0</v>
      </c>
      <c r="N74" s="18">
        <v>0</v>
      </c>
      <c r="O74" s="18">
        <v>0.5</v>
      </c>
      <c r="P74" s="18">
        <v>50</v>
      </c>
      <c r="R74" s="43">
        <f>Technologies!$S$10+Technologies!$F$10*Technologies!$T$10</f>
        <v>32.727329999999995</v>
      </c>
    </row>
    <row r="75" spans="1:22">
      <c r="A75" s="18" t="s">
        <v>38</v>
      </c>
      <c r="B75" s="40" t="s">
        <v>400</v>
      </c>
      <c r="C75" s="41" t="s">
        <v>394</v>
      </c>
      <c r="D75" s="41" t="s">
        <v>387</v>
      </c>
      <c r="E75" s="41" t="s">
        <v>387</v>
      </c>
      <c r="F75" s="41" t="s">
        <v>384</v>
      </c>
      <c r="G75" s="41" t="s">
        <v>387</v>
      </c>
      <c r="H75" s="18">
        <v>0</v>
      </c>
      <c r="I75" s="42">
        <v>528310626.16344601</v>
      </c>
      <c r="J75" s="18">
        <f t="shared" si="6"/>
        <v>0.99570000000000003</v>
      </c>
      <c r="K75" s="18">
        <v>0.45</v>
      </c>
      <c r="L75" s="18">
        <v>0</v>
      </c>
      <c r="M75" s="18">
        <v>0</v>
      </c>
      <c r="N75" s="18">
        <v>0</v>
      </c>
      <c r="O75" s="18">
        <v>0.5</v>
      </c>
      <c r="P75" s="18">
        <v>50</v>
      </c>
      <c r="Q75" s="18">
        <v>10</v>
      </c>
      <c r="R75" s="43">
        <f>Technologies!$S$10+Technologies!$F$10*Technologies!$T$10</f>
        <v>32.727329999999995</v>
      </c>
    </row>
    <row r="76" spans="1:22">
      <c r="A76" s="18" t="s">
        <v>38</v>
      </c>
      <c r="B76" s="40" t="s">
        <v>401</v>
      </c>
      <c r="C76" s="41" t="s">
        <v>383</v>
      </c>
      <c r="D76" s="41" t="s">
        <v>384</v>
      </c>
      <c r="E76" s="41" t="s">
        <v>384</v>
      </c>
      <c r="F76" s="41" t="s">
        <v>384</v>
      </c>
      <c r="G76" s="41" t="s">
        <v>384</v>
      </c>
      <c r="H76" s="18">
        <v>0</v>
      </c>
      <c r="I76" s="42">
        <v>239175323.517645</v>
      </c>
      <c r="L76" s="18">
        <v>0</v>
      </c>
      <c r="M76" s="18">
        <v>0</v>
      </c>
      <c r="N76" s="18">
        <v>0</v>
      </c>
      <c r="P76" s="10"/>
      <c r="Q76" s="10"/>
      <c r="R76" s="35"/>
      <c r="S76" s="10"/>
      <c r="T76" s="10"/>
      <c r="U76" s="10"/>
      <c r="V76" s="10"/>
    </row>
    <row r="77" spans="1:22">
      <c r="A77" s="18" t="s">
        <v>38</v>
      </c>
      <c r="B77" s="40" t="s">
        <v>401</v>
      </c>
      <c r="C77" s="41" t="s">
        <v>385</v>
      </c>
      <c r="D77" s="41" t="s">
        <v>384</v>
      </c>
      <c r="E77" s="41" t="s">
        <v>384</v>
      </c>
      <c r="F77" s="41" t="s">
        <v>384</v>
      </c>
      <c r="G77" s="41" t="s">
        <v>384</v>
      </c>
      <c r="H77" s="18">
        <v>4.0000000000000001E-3</v>
      </c>
      <c r="I77" s="42">
        <v>239175323.517645</v>
      </c>
      <c r="J77" s="18">
        <v>0.97499999999999998</v>
      </c>
      <c r="K77" s="18">
        <v>1</v>
      </c>
      <c r="L77" s="18">
        <v>0</v>
      </c>
      <c r="M77" s="18">
        <v>0</v>
      </c>
      <c r="N77" s="18">
        <v>0</v>
      </c>
      <c r="O77" s="18">
        <v>0</v>
      </c>
      <c r="S77" s="18">
        <f>1-0.0043</f>
        <v>0.99570000000000003</v>
      </c>
      <c r="T77" s="18">
        <v>0</v>
      </c>
      <c r="U77" s="18">
        <v>0</v>
      </c>
      <c r="V77" s="18">
        <v>0</v>
      </c>
    </row>
    <row r="78" spans="1:22">
      <c r="A78" s="18" t="s">
        <v>38</v>
      </c>
      <c r="B78" s="40" t="s">
        <v>401</v>
      </c>
      <c r="C78" s="41" t="s">
        <v>386</v>
      </c>
      <c r="D78" s="41" t="s">
        <v>387</v>
      </c>
      <c r="E78" s="41" t="s">
        <v>387</v>
      </c>
      <c r="F78" s="41" t="s">
        <v>384</v>
      </c>
      <c r="G78" s="41" t="s">
        <v>384</v>
      </c>
      <c r="H78" s="18">
        <f>0.014/2</f>
        <v>7.0000000000000001E-3</v>
      </c>
      <c r="I78" s="42">
        <v>239175323.517645</v>
      </c>
      <c r="J78" s="18">
        <f t="shared" ref="J78:J85" si="7">1-0.0043</f>
        <v>0.99570000000000003</v>
      </c>
      <c r="K78" s="18">
        <v>0.35</v>
      </c>
      <c r="L78" s="18">
        <v>0</v>
      </c>
      <c r="M78" s="18">
        <v>0</v>
      </c>
      <c r="N78" s="18">
        <v>0</v>
      </c>
      <c r="O78" s="18">
        <v>0.5</v>
      </c>
      <c r="P78" s="18">
        <v>50</v>
      </c>
    </row>
    <row r="79" spans="1:22">
      <c r="A79" s="18" t="s">
        <v>38</v>
      </c>
      <c r="B79" s="40" t="s">
        <v>401</v>
      </c>
      <c r="C79" s="41" t="s">
        <v>388</v>
      </c>
      <c r="D79" s="41" t="s">
        <v>387</v>
      </c>
      <c r="E79" s="41" t="s">
        <v>387</v>
      </c>
      <c r="F79" s="41" t="s">
        <v>384</v>
      </c>
      <c r="G79" s="41" t="s">
        <v>384</v>
      </c>
      <c r="H79" s="18">
        <f>0.014/2</f>
        <v>7.0000000000000001E-3</v>
      </c>
      <c r="I79" s="42">
        <v>239175323.517645</v>
      </c>
      <c r="J79" s="18">
        <f t="shared" si="7"/>
        <v>0.99570000000000003</v>
      </c>
      <c r="K79" s="18">
        <v>0.45</v>
      </c>
      <c r="L79" s="18">
        <v>0</v>
      </c>
      <c r="M79" s="18">
        <v>0</v>
      </c>
      <c r="N79" s="18">
        <v>0</v>
      </c>
      <c r="O79" s="18">
        <v>0.5</v>
      </c>
      <c r="P79" s="18">
        <v>50</v>
      </c>
      <c r="Q79" s="18">
        <v>10</v>
      </c>
    </row>
    <row r="80" spans="1:22">
      <c r="A80" s="18" t="s">
        <v>38</v>
      </c>
      <c r="B80" s="40" t="s">
        <v>401</v>
      </c>
      <c r="C80" s="41" t="s">
        <v>389</v>
      </c>
      <c r="D80" s="41" t="s">
        <v>387</v>
      </c>
      <c r="E80" s="41" t="s">
        <v>387</v>
      </c>
      <c r="F80" s="41" t="s">
        <v>387</v>
      </c>
      <c r="G80" s="41" t="s">
        <v>384</v>
      </c>
      <c r="H80" s="18">
        <v>0</v>
      </c>
      <c r="I80" s="42">
        <v>239175323.517645</v>
      </c>
      <c r="J80" s="18">
        <f t="shared" si="7"/>
        <v>0.99570000000000003</v>
      </c>
      <c r="K80" s="18">
        <v>0.35</v>
      </c>
      <c r="L80" s="18">
        <v>0</v>
      </c>
      <c r="M80" s="18">
        <v>0</v>
      </c>
      <c r="N80" s="18">
        <v>0</v>
      </c>
      <c r="O80" s="18">
        <v>0.5</v>
      </c>
      <c r="P80" s="18">
        <v>50</v>
      </c>
    </row>
    <row r="81" spans="1:22">
      <c r="A81" s="18" t="s">
        <v>38</v>
      </c>
      <c r="B81" s="40" t="s">
        <v>401</v>
      </c>
      <c r="C81" s="41" t="s">
        <v>390</v>
      </c>
      <c r="D81" s="41" t="s">
        <v>387</v>
      </c>
      <c r="E81" s="41" t="s">
        <v>387</v>
      </c>
      <c r="F81" s="41" t="s">
        <v>387</v>
      </c>
      <c r="G81" s="41" t="s">
        <v>384</v>
      </c>
      <c r="H81" s="18">
        <v>0</v>
      </c>
      <c r="I81" s="42">
        <v>239175323.517645</v>
      </c>
      <c r="J81" s="18">
        <f t="shared" si="7"/>
        <v>0.99570000000000003</v>
      </c>
      <c r="K81" s="18">
        <v>0.45</v>
      </c>
      <c r="L81" s="18">
        <v>0</v>
      </c>
      <c r="M81" s="18">
        <v>0</v>
      </c>
      <c r="N81" s="18">
        <v>0</v>
      </c>
      <c r="O81" s="18">
        <v>0.5</v>
      </c>
      <c r="P81" s="18">
        <v>50</v>
      </c>
      <c r="Q81" s="18">
        <v>10</v>
      </c>
    </row>
    <row r="82" spans="1:22">
      <c r="A82" s="18" t="s">
        <v>38</v>
      </c>
      <c r="B82" s="40" t="s">
        <v>401</v>
      </c>
      <c r="C82" s="41" t="s">
        <v>391</v>
      </c>
      <c r="D82" s="41" t="s">
        <v>387</v>
      </c>
      <c r="E82" s="41" t="s">
        <v>384</v>
      </c>
      <c r="F82" s="41" t="s">
        <v>387</v>
      </c>
      <c r="G82" s="41" t="s">
        <v>387</v>
      </c>
      <c r="H82" s="18">
        <v>0</v>
      </c>
      <c r="I82" s="42">
        <v>239175323.517645</v>
      </c>
      <c r="J82" s="18">
        <f t="shared" si="7"/>
        <v>0.99570000000000003</v>
      </c>
      <c r="K82" s="18">
        <v>0.99</v>
      </c>
      <c r="L82" s="18">
        <v>0</v>
      </c>
      <c r="M82" s="18">
        <v>0</v>
      </c>
      <c r="N82" s="18">
        <v>0</v>
      </c>
      <c r="O82" s="18">
        <v>0.5</v>
      </c>
      <c r="R82" s="43">
        <f>Technologies!$S$10+Technologies!$F$10*Technologies!$T$10</f>
        <v>32.727329999999995</v>
      </c>
    </row>
    <row r="83" spans="1:22">
      <c r="A83" s="18" t="s">
        <v>38</v>
      </c>
      <c r="B83" s="40" t="s">
        <v>401</v>
      </c>
      <c r="C83" s="41" t="s">
        <v>392</v>
      </c>
      <c r="D83" s="41" t="s">
        <v>387</v>
      </c>
      <c r="E83" s="41" t="s">
        <v>384</v>
      </c>
      <c r="F83" s="41" t="s">
        <v>387</v>
      </c>
      <c r="G83" s="41" t="s">
        <v>387</v>
      </c>
      <c r="H83" s="18">
        <v>0</v>
      </c>
      <c r="I83" s="42">
        <v>239175323.517645</v>
      </c>
      <c r="J83" s="18">
        <f t="shared" si="7"/>
        <v>0.99570000000000003</v>
      </c>
      <c r="K83" s="18">
        <v>0.99</v>
      </c>
      <c r="L83" s="18">
        <v>0</v>
      </c>
      <c r="M83" s="18">
        <v>0</v>
      </c>
      <c r="N83" s="18">
        <v>0</v>
      </c>
      <c r="O83" s="18">
        <v>0.5</v>
      </c>
      <c r="R83" s="43">
        <f>Technologies!$S$12+Technologies!$F$12*Technologies!$T$12</f>
        <v>50.517780000000002</v>
      </c>
    </row>
    <row r="84" spans="1:22">
      <c r="A84" s="18" t="s">
        <v>38</v>
      </c>
      <c r="B84" s="40" t="s">
        <v>401</v>
      </c>
      <c r="C84" s="41" t="s">
        <v>393</v>
      </c>
      <c r="D84" s="41" t="s">
        <v>387</v>
      </c>
      <c r="E84" s="41" t="s">
        <v>387</v>
      </c>
      <c r="F84" s="41" t="s">
        <v>384</v>
      </c>
      <c r="G84" s="41" t="s">
        <v>387</v>
      </c>
      <c r="H84" s="18">
        <v>0</v>
      </c>
      <c r="I84" s="42">
        <v>239175323.517645</v>
      </c>
      <c r="J84" s="18">
        <f t="shared" si="7"/>
        <v>0.99570000000000003</v>
      </c>
      <c r="K84" s="18">
        <v>0.35</v>
      </c>
      <c r="L84" s="18">
        <v>0</v>
      </c>
      <c r="M84" s="18">
        <v>0</v>
      </c>
      <c r="N84" s="18">
        <v>0</v>
      </c>
      <c r="O84" s="18">
        <v>0.5</v>
      </c>
      <c r="P84" s="18">
        <v>50</v>
      </c>
      <c r="R84" s="43">
        <f>Technologies!$S$10+Technologies!$F$10*Technologies!$T$10</f>
        <v>32.727329999999995</v>
      </c>
    </row>
    <row r="85" spans="1:22">
      <c r="A85" s="18" t="s">
        <v>38</v>
      </c>
      <c r="B85" s="40" t="s">
        <v>401</v>
      </c>
      <c r="C85" s="41" t="s">
        <v>394</v>
      </c>
      <c r="D85" s="41" t="s">
        <v>387</v>
      </c>
      <c r="E85" s="41" t="s">
        <v>387</v>
      </c>
      <c r="F85" s="41" t="s">
        <v>384</v>
      </c>
      <c r="G85" s="41" t="s">
        <v>387</v>
      </c>
      <c r="H85" s="18">
        <v>0</v>
      </c>
      <c r="I85" s="42">
        <v>239175323.517645</v>
      </c>
      <c r="J85" s="18">
        <f t="shared" si="7"/>
        <v>0.99570000000000003</v>
      </c>
      <c r="K85" s="18">
        <v>0.45</v>
      </c>
      <c r="L85" s="18">
        <v>0</v>
      </c>
      <c r="M85" s="18">
        <v>0</v>
      </c>
      <c r="N85" s="18">
        <v>0</v>
      </c>
      <c r="O85" s="18">
        <v>0.5</v>
      </c>
      <c r="P85" s="18">
        <v>50</v>
      </c>
      <c r="Q85" s="18">
        <v>10</v>
      </c>
      <c r="R85" s="43">
        <f>Technologies!$S$10+Technologies!$F$10*Technologies!$T$10</f>
        <v>32.727329999999995</v>
      </c>
    </row>
    <row r="86" spans="1:22">
      <c r="A86" s="18" t="s">
        <v>38</v>
      </c>
      <c r="B86" s="40" t="s">
        <v>402</v>
      </c>
      <c r="C86" s="41" t="s">
        <v>383</v>
      </c>
      <c r="D86" s="41" t="s">
        <v>384</v>
      </c>
      <c r="E86" s="41" t="s">
        <v>384</v>
      </c>
      <c r="F86" s="41" t="s">
        <v>384</v>
      </c>
      <c r="G86" s="41" t="s">
        <v>384</v>
      </c>
      <c r="H86" s="18">
        <v>0</v>
      </c>
      <c r="I86" s="42">
        <v>305541810.62207299</v>
      </c>
      <c r="L86" s="18">
        <v>0</v>
      </c>
      <c r="M86" s="18">
        <v>0</v>
      </c>
      <c r="N86" s="18">
        <v>0</v>
      </c>
      <c r="P86" s="10"/>
      <c r="Q86" s="10"/>
      <c r="R86" s="35"/>
      <c r="S86" s="10"/>
      <c r="T86" s="10"/>
      <c r="U86" s="10"/>
      <c r="V86" s="10"/>
    </row>
    <row r="87" spans="1:22">
      <c r="A87" s="18" t="s">
        <v>38</v>
      </c>
      <c r="B87" s="40" t="s">
        <v>402</v>
      </c>
      <c r="C87" s="41" t="s">
        <v>385</v>
      </c>
      <c r="D87" s="41" t="s">
        <v>384</v>
      </c>
      <c r="E87" s="41" t="s">
        <v>384</v>
      </c>
      <c r="F87" s="41" t="s">
        <v>384</v>
      </c>
      <c r="G87" s="41" t="s">
        <v>384</v>
      </c>
      <c r="H87" s="18">
        <v>0</v>
      </c>
      <c r="I87" s="42">
        <v>305541810.62207299</v>
      </c>
      <c r="J87" s="18">
        <v>0.97499999999999998</v>
      </c>
      <c r="K87" s="18">
        <v>1</v>
      </c>
      <c r="L87" s="18">
        <v>0</v>
      </c>
      <c r="M87" s="18">
        <v>0</v>
      </c>
      <c r="N87" s="18">
        <v>0</v>
      </c>
      <c r="O87" s="18">
        <v>0</v>
      </c>
      <c r="S87" s="18">
        <f>1-0.0043</f>
        <v>0.99570000000000003</v>
      </c>
      <c r="T87" s="18">
        <v>0</v>
      </c>
      <c r="U87" s="18">
        <v>0</v>
      </c>
      <c r="V87" s="18">
        <v>0</v>
      </c>
    </row>
    <row r="88" spans="1:22">
      <c r="A88" s="18" t="s">
        <v>38</v>
      </c>
      <c r="B88" s="40" t="s">
        <v>402</v>
      </c>
      <c r="C88" s="41" t="s">
        <v>386</v>
      </c>
      <c r="D88" s="41" t="s">
        <v>387</v>
      </c>
      <c r="E88" s="41" t="s">
        <v>387</v>
      </c>
      <c r="F88" s="41" t="s">
        <v>384</v>
      </c>
      <c r="G88" s="41" t="s">
        <v>384</v>
      </c>
      <c r="H88" s="18">
        <f>0.34*0.76</f>
        <v>0.25840000000000002</v>
      </c>
      <c r="I88" s="42">
        <v>305541810.62207299</v>
      </c>
      <c r="J88" s="18">
        <f t="shared" ref="J88:J95" si="8">1-0.0043</f>
        <v>0.99570000000000003</v>
      </c>
      <c r="K88" s="18">
        <v>0.35</v>
      </c>
      <c r="L88" s="18">
        <v>0</v>
      </c>
      <c r="M88" s="18">
        <v>0</v>
      </c>
      <c r="N88" s="18">
        <v>0</v>
      </c>
      <c r="O88" s="18">
        <v>0.5</v>
      </c>
      <c r="P88" s="18">
        <v>50</v>
      </c>
    </row>
    <row r="89" spans="1:22">
      <c r="A89" s="18" t="s">
        <v>38</v>
      </c>
      <c r="B89" s="40" t="s">
        <v>402</v>
      </c>
      <c r="C89" s="41" t="s">
        <v>388</v>
      </c>
      <c r="D89" s="41" t="s">
        <v>387</v>
      </c>
      <c r="E89" s="41" t="s">
        <v>387</v>
      </c>
      <c r="F89" s="41" t="s">
        <v>384</v>
      </c>
      <c r="G89" s="41" t="s">
        <v>384</v>
      </c>
      <c r="H89" s="18">
        <f>0.34*0.24</f>
        <v>8.1600000000000006E-2</v>
      </c>
      <c r="I89" s="42">
        <v>305541810.62207299</v>
      </c>
      <c r="J89" s="18">
        <f t="shared" si="8"/>
        <v>0.99570000000000003</v>
      </c>
      <c r="K89" s="18">
        <v>0.45</v>
      </c>
      <c r="L89" s="18">
        <v>0</v>
      </c>
      <c r="M89" s="18">
        <v>0</v>
      </c>
      <c r="N89" s="18">
        <v>0</v>
      </c>
      <c r="O89" s="18">
        <v>0.5</v>
      </c>
      <c r="P89" s="18">
        <v>50</v>
      </c>
      <c r="Q89" s="18">
        <v>10</v>
      </c>
    </row>
    <row r="90" spans="1:22">
      <c r="A90" s="18" t="s">
        <v>38</v>
      </c>
      <c r="B90" s="40" t="s">
        <v>402</v>
      </c>
      <c r="C90" s="41" t="s">
        <v>389</v>
      </c>
      <c r="D90" s="41" t="s">
        <v>387</v>
      </c>
      <c r="E90" s="41" t="s">
        <v>387</v>
      </c>
      <c r="F90" s="41" t="s">
        <v>387</v>
      </c>
      <c r="G90" s="41" t="s">
        <v>384</v>
      </c>
      <c r="H90" s="18">
        <v>0</v>
      </c>
      <c r="I90" s="42">
        <v>305541810.62207299</v>
      </c>
      <c r="J90" s="18">
        <f t="shared" si="8"/>
        <v>0.99570000000000003</v>
      </c>
      <c r="K90" s="18">
        <v>0.35</v>
      </c>
      <c r="L90" s="18">
        <v>0</v>
      </c>
      <c r="M90" s="18">
        <v>0</v>
      </c>
      <c r="N90" s="18">
        <v>0</v>
      </c>
      <c r="O90" s="18">
        <v>0.5</v>
      </c>
      <c r="P90" s="18">
        <v>50</v>
      </c>
    </row>
    <row r="91" spans="1:22">
      <c r="A91" s="18" t="s">
        <v>38</v>
      </c>
      <c r="B91" s="40" t="s">
        <v>402</v>
      </c>
      <c r="C91" s="41" t="s">
        <v>390</v>
      </c>
      <c r="D91" s="41" t="s">
        <v>387</v>
      </c>
      <c r="E91" s="41" t="s">
        <v>387</v>
      </c>
      <c r="F91" s="41" t="s">
        <v>387</v>
      </c>
      <c r="G91" s="41" t="s">
        <v>384</v>
      </c>
      <c r="H91" s="18">
        <v>0</v>
      </c>
      <c r="I91" s="42">
        <v>305541810.62207299</v>
      </c>
      <c r="J91" s="18">
        <f t="shared" si="8"/>
        <v>0.99570000000000003</v>
      </c>
      <c r="K91" s="18">
        <v>0.45</v>
      </c>
      <c r="L91" s="18">
        <v>0</v>
      </c>
      <c r="M91" s="18">
        <v>0</v>
      </c>
      <c r="N91" s="18">
        <v>0</v>
      </c>
      <c r="O91" s="18">
        <v>0.5</v>
      </c>
      <c r="P91" s="18">
        <v>50</v>
      </c>
      <c r="Q91" s="18">
        <v>10</v>
      </c>
    </row>
    <row r="92" spans="1:22">
      <c r="A92" s="18" t="s">
        <v>38</v>
      </c>
      <c r="B92" s="40" t="s">
        <v>402</v>
      </c>
      <c r="C92" s="41" t="s">
        <v>391</v>
      </c>
      <c r="D92" s="41" t="s">
        <v>387</v>
      </c>
      <c r="E92" s="41" t="s">
        <v>384</v>
      </c>
      <c r="F92" s="41" t="s">
        <v>387</v>
      </c>
      <c r="G92" s="41" t="s">
        <v>387</v>
      </c>
      <c r="H92" s="18">
        <v>0</v>
      </c>
      <c r="I92" s="42">
        <v>305541810.62207299</v>
      </c>
      <c r="J92" s="18">
        <f t="shared" si="8"/>
        <v>0.99570000000000003</v>
      </c>
      <c r="K92" s="18">
        <v>0.99</v>
      </c>
      <c r="L92" s="18">
        <v>0</v>
      </c>
      <c r="M92" s="18">
        <v>0</v>
      </c>
      <c r="N92" s="18">
        <v>0</v>
      </c>
      <c r="O92" s="18">
        <v>0.5</v>
      </c>
      <c r="R92" s="43">
        <f>Technologies!$S$10+Technologies!$F$10*Technologies!$T$10</f>
        <v>32.727329999999995</v>
      </c>
    </row>
    <row r="93" spans="1:22">
      <c r="A93" s="18" t="s">
        <v>38</v>
      </c>
      <c r="B93" s="40" t="s">
        <v>402</v>
      </c>
      <c r="C93" s="41" t="s">
        <v>392</v>
      </c>
      <c r="D93" s="41" t="s">
        <v>387</v>
      </c>
      <c r="E93" s="41" t="s">
        <v>384</v>
      </c>
      <c r="F93" s="41" t="s">
        <v>387</v>
      </c>
      <c r="G93" s="41" t="s">
        <v>387</v>
      </c>
      <c r="H93" s="18">
        <v>0</v>
      </c>
      <c r="I93" s="42">
        <v>305541810.62207299</v>
      </c>
      <c r="J93" s="18">
        <f t="shared" si="8"/>
        <v>0.99570000000000003</v>
      </c>
      <c r="K93" s="18">
        <v>0.99</v>
      </c>
      <c r="L93" s="18">
        <v>0</v>
      </c>
      <c r="M93" s="18">
        <v>0</v>
      </c>
      <c r="N93" s="18">
        <v>0</v>
      </c>
      <c r="O93" s="18">
        <v>0.5</v>
      </c>
      <c r="R93" s="43">
        <f>Technologies!$S$12+Technologies!$F$12*Technologies!$T$12</f>
        <v>50.517780000000002</v>
      </c>
    </row>
    <row r="94" spans="1:22">
      <c r="A94" s="18" t="s">
        <v>38</v>
      </c>
      <c r="B94" s="40" t="s">
        <v>402</v>
      </c>
      <c r="C94" s="41" t="s">
        <v>393</v>
      </c>
      <c r="D94" s="41" t="s">
        <v>387</v>
      </c>
      <c r="E94" s="41" t="s">
        <v>387</v>
      </c>
      <c r="F94" s="41" t="s">
        <v>384</v>
      </c>
      <c r="G94" s="41" t="s">
        <v>387</v>
      </c>
      <c r="H94" s="18">
        <v>0</v>
      </c>
      <c r="I94" s="42">
        <v>305541810.62207299</v>
      </c>
      <c r="J94" s="18">
        <f t="shared" si="8"/>
        <v>0.99570000000000003</v>
      </c>
      <c r="K94" s="18">
        <v>0.35</v>
      </c>
      <c r="L94" s="18">
        <v>0</v>
      </c>
      <c r="M94" s="18">
        <v>0</v>
      </c>
      <c r="N94" s="18">
        <v>0</v>
      </c>
      <c r="O94" s="18">
        <v>0.5</v>
      </c>
      <c r="P94" s="18">
        <v>50</v>
      </c>
      <c r="R94" s="43">
        <f>Technologies!$S$10+Technologies!$F$10*Technologies!$T$10</f>
        <v>32.727329999999995</v>
      </c>
    </row>
    <row r="95" spans="1:22">
      <c r="A95" s="18" t="s">
        <v>38</v>
      </c>
      <c r="B95" s="40" t="s">
        <v>402</v>
      </c>
      <c r="C95" s="41" t="s">
        <v>394</v>
      </c>
      <c r="D95" s="41" t="s">
        <v>387</v>
      </c>
      <c r="E95" s="41" t="s">
        <v>387</v>
      </c>
      <c r="F95" s="41" t="s">
        <v>384</v>
      </c>
      <c r="G95" s="41" t="s">
        <v>387</v>
      </c>
      <c r="H95" s="18">
        <v>0</v>
      </c>
      <c r="I95" s="42">
        <v>305541810.62207299</v>
      </c>
      <c r="J95" s="18">
        <f t="shared" si="8"/>
        <v>0.99570000000000003</v>
      </c>
      <c r="K95" s="18">
        <v>0.45</v>
      </c>
      <c r="L95" s="18">
        <v>0</v>
      </c>
      <c r="M95" s="18">
        <v>0</v>
      </c>
      <c r="N95" s="18">
        <v>0</v>
      </c>
      <c r="O95" s="18">
        <v>0.5</v>
      </c>
      <c r="P95" s="18">
        <v>50</v>
      </c>
      <c r="Q95" s="18">
        <v>10</v>
      </c>
      <c r="R95" s="43">
        <f>Technologies!$S$10+Technologies!$F$10*Technologies!$T$10</f>
        <v>32.727329999999995</v>
      </c>
    </row>
    <row r="96" spans="1:22">
      <c r="A96" s="18" t="s">
        <v>38</v>
      </c>
      <c r="B96" s="40" t="s">
        <v>403</v>
      </c>
      <c r="C96" s="41" t="s">
        <v>383</v>
      </c>
      <c r="D96" s="41" t="s">
        <v>384</v>
      </c>
      <c r="E96" s="41" t="s">
        <v>384</v>
      </c>
      <c r="F96" s="41" t="s">
        <v>384</v>
      </c>
      <c r="G96" s="41" t="s">
        <v>384</v>
      </c>
      <c r="H96" s="18">
        <v>0</v>
      </c>
      <c r="I96" s="42">
        <v>180986042.07918999</v>
      </c>
      <c r="L96" s="18">
        <v>0</v>
      </c>
      <c r="M96" s="18">
        <v>0</v>
      </c>
      <c r="N96" s="18">
        <v>0</v>
      </c>
      <c r="P96" s="10"/>
      <c r="Q96" s="10"/>
      <c r="R96" s="35"/>
      <c r="S96" s="10"/>
      <c r="T96" s="10"/>
      <c r="U96" s="10"/>
      <c r="V96" s="10"/>
    </row>
    <row r="97" spans="1:22">
      <c r="A97" s="18" t="s">
        <v>38</v>
      </c>
      <c r="B97" s="40" t="s">
        <v>403</v>
      </c>
      <c r="C97" s="41" t="s">
        <v>385</v>
      </c>
      <c r="D97" s="41" t="s">
        <v>384</v>
      </c>
      <c r="E97" s="41" t="s">
        <v>384</v>
      </c>
      <c r="F97" s="41" t="s">
        <v>384</v>
      </c>
      <c r="G97" s="41" t="s">
        <v>384</v>
      </c>
      <c r="H97" s="18">
        <v>0</v>
      </c>
      <c r="I97" s="42">
        <v>180986042.07918999</v>
      </c>
      <c r="J97" s="18">
        <v>0.97499999999999998</v>
      </c>
      <c r="K97" s="18">
        <v>1</v>
      </c>
      <c r="L97" s="18">
        <v>0</v>
      </c>
      <c r="M97" s="18">
        <v>0</v>
      </c>
      <c r="N97" s="18">
        <v>0</v>
      </c>
      <c r="O97" s="18">
        <v>0</v>
      </c>
      <c r="S97" s="18">
        <f>1-0.0043</f>
        <v>0.99570000000000003</v>
      </c>
      <c r="T97" s="18">
        <v>0</v>
      </c>
      <c r="U97" s="18">
        <v>0</v>
      </c>
      <c r="V97" s="18">
        <v>0</v>
      </c>
    </row>
    <row r="98" spans="1:22">
      <c r="A98" s="18" t="s">
        <v>38</v>
      </c>
      <c r="B98" s="40" t="s">
        <v>403</v>
      </c>
      <c r="C98" s="41" t="s">
        <v>386</v>
      </c>
      <c r="D98" s="41" t="s">
        <v>387</v>
      </c>
      <c r="E98" s="41" t="s">
        <v>387</v>
      </c>
      <c r="F98" s="41" t="s">
        <v>384</v>
      </c>
      <c r="G98" s="41" t="s">
        <v>384</v>
      </c>
      <c r="H98" s="18">
        <f>0.16*0.76</f>
        <v>0.1216</v>
      </c>
      <c r="I98" s="42">
        <v>180986042.07918999</v>
      </c>
      <c r="J98" s="18">
        <f t="shared" ref="J98:J105" si="9">1-0.0043</f>
        <v>0.99570000000000003</v>
      </c>
      <c r="K98" s="18">
        <v>0.35</v>
      </c>
      <c r="L98" s="18">
        <v>0</v>
      </c>
      <c r="M98" s="18">
        <v>0</v>
      </c>
      <c r="N98" s="18">
        <v>0</v>
      </c>
      <c r="O98" s="18">
        <v>0.5</v>
      </c>
      <c r="P98" s="18">
        <v>50</v>
      </c>
    </row>
    <row r="99" spans="1:22">
      <c r="A99" s="18" t="s">
        <v>38</v>
      </c>
      <c r="B99" s="40" t="s">
        <v>403</v>
      </c>
      <c r="C99" s="41" t="s">
        <v>388</v>
      </c>
      <c r="D99" s="41" t="s">
        <v>387</v>
      </c>
      <c r="E99" s="41" t="s">
        <v>387</v>
      </c>
      <c r="F99" s="41" t="s">
        <v>384</v>
      </c>
      <c r="G99" s="41" t="s">
        <v>384</v>
      </c>
      <c r="H99" s="18">
        <f>0.16*0.24</f>
        <v>3.8399999999999997E-2</v>
      </c>
      <c r="I99" s="42">
        <v>180986042.07918999</v>
      </c>
      <c r="J99" s="18">
        <f t="shared" si="9"/>
        <v>0.99570000000000003</v>
      </c>
      <c r="K99" s="18">
        <v>0.45</v>
      </c>
      <c r="L99" s="18">
        <v>0</v>
      </c>
      <c r="M99" s="18">
        <v>0</v>
      </c>
      <c r="N99" s="18">
        <v>0</v>
      </c>
      <c r="O99" s="18">
        <v>0.5</v>
      </c>
      <c r="P99" s="18">
        <v>50</v>
      </c>
      <c r="Q99" s="18">
        <v>10</v>
      </c>
    </row>
    <row r="100" spans="1:22">
      <c r="A100" s="18" t="s">
        <v>38</v>
      </c>
      <c r="B100" s="40" t="s">
        <v>403</v>
      </c>
      <c r="C100" s="41" t="s">
        <v>389</v>
      </c>
      <c r="D100" s="41" t="s">
        <v>387</v>
      </c>
      <c r="E100" s="41" t="s">
        <v>387</v>
      </c>
      <c r="F100" s="41" t="s">
        <v>387</v>
      </c>
      <c r="G100" s="41" t="s">
        <v>384</v>
      </c>
      <c r="H100" s="18">
        <v>0</v>
      </c>
      <c r="I100" s="42">
        <v>180986042.07918999</v>
      </c>
      <c r="J100" s="18">
        <f t="shared" si="9"/>
        <v>0.99570000000000003</v>
      </c>
      <c r="K100" s="18">
        <v>0.35</v>
      </c>
      <c r="L100" s="18">
        <v>0</v>
      </c>
      <c r="M100" s="18">
        <v>0</v>
      </c>
      <c r="N100" s="18">
        <v>0</v>
      </c>
      <c r="O100" s="18">
        <v>0.5</v>
      </c>
      <c r="P100" s="18">
        <v>50</v>
      </c>
    </row>
    <row r="101" spans="1:22">
      <c r="A101" s="18" t="s">
        <v>38</v>
      </c>
      <c r="B101" s="40" t="s">
        <v>403</v>
      </c>
      <c r="C101" s="41" t="s">
        <v>390</v>
      </c>
      <c r="D101" s="41" t="s">
        <v>387</v>
      </c>
      <c r="E101" s="41" t="s">
        <v>387</v>
      </c>
      <c r="F101" s="41" t="s">
        <v>387</v>
      </c>
      <c r="G101" s="41" t="s">
        <v>384</v>
      </c>
      <c r="H101" s="18">
        <v>0</v>
      </c>
      <c r="I101" s="42">
        <v>180986042.07918999</v>
      </c>
      <c r="J101" s="18">
        <f t="shared" si="9"/>
        <v>0.99570000000000003</v>
      </c>
      <c r="K101" s="18">
        <v>0.45</v>
      </c>
      <c r="L101" s="18">
        <v>0</v>
      </c>
      <c r="M101" s="18">
        <v>0</v>
      </c>
      <c r="N101" s="18">
        <v>0</v>
      </c>
      <c r="O101" s="18">
        <v>0.5</v>
      </c>
      <c r="P101" s="18">
        <v>50</v>
      </c>
      <c r="Q101" s="18">
        <v>10</v>
      </c>
    </row>
    <row r="102" spans="1:22">
      <c r="A102" s="18" t="s">
        <v>38</v>
      </c>
      <c r="B102" s="40" t="s">
        <v>403</v>
      </c>
      <c r="C102" s="41" t="s">
        <v>391</v>
      </c>
      <c r="D102" s="41" t="s">
        <v>387</v>
      </c>
      <c r="E102" s="41" t="s">
        <v>384</v>
      </c>
      <c r="F102" s="41" t="s">
        <v>387</v>
      </c>
      <c r="G102" s="41" t="s">
        <v>387</v>
      </c>
      <c r="H102" s="18">
        <v>0</v>
      </c>
      <c r="I102" s="42">
        <v>180986042.07918999</v>
      </c>
      <c r="J102" s="18">
        <f t="shared" si="9"/>
        <v>0.99570000000000003</v>
      </c>
      <c r="K102" s="18">
        <v>0.99</v>
      </c>
      <c r="L102" s="18">
        <v>0</v>
      </c>
      <c r="M102" s="18">
        <v>0</v>
      </c>
      <c r="N102" s="18">
        <v>0</v>
      </c>
      <c r="O102" s="18">
        <v>0.5</v>
      </c>
      <c r="R102" s="43">
        <f>Technologies!$S$10+Technologies!$F$10*Technologies!$T$10</f>
        <v>32.727329999999995</v>
      </c>
    </row>
    <row r="103" spans="1:22">
      <c r="A103" s="18" t="s">
        <v>38</v>
      </c>
      <c r="B103" s="40" t="s">
        <v>403</v>
      </c>
      <c r="C103" s="41" t="s">
        <v>392</v>
      </c>
      <c r="D103" s="41" t="s">
        <v>387</v>
      </c>
      <c r="E103" s="41" t="s">
        <v>384</v>
      </c>
      <c r="F103" s="41" t="s">
        <v>387</v>
      </c>
      <c r="G103" s="41" t="s">
        <v>387</v>
      </c>
      <c r="H103" s="18">
        <v>0</v>
      </c>
      <c r="I103" s="42">
        <v>180986042.07918999</v>
      </c>
      <c r="J103" s="18">
        <f t="shared" si="9"/>
        <v>0.99570000000000003</v>
      </c>
      <c r="K103" s="18">
        <v>0.99</v>
      </c>
      <c r="L103" s="18">
        <v>0</v>
      </c>
      <c r="M103" s="18">
        <v>0</v>
      </c>
      <c r="N103" s="18">
        <v>0</v>
      </c>
      <c r="O103" s="18">
        <v>0.5</v>
      </c>
      <c r="R103" s="43">
        <f>Technologies!$S$12+Technologies!$F$12*Technologies!$T$12</f>
        <v>50.517780000000002</v>
      </c>
    </row>
    <row r="104" spans="1:22">
      <c r="A104" s="18" t="s">
        <v>38</v>
      </c>
      <c r="B104" s="40" t="s">
        <v>403</v>
      </c>
      <c r="C104" s="41" t="s">
        <v>393</v>
      </c>
      <c r="D104" s="41" t="s">
        <v>387</v>
      </c>
      <c r="E104" s="41" t="s">
        <v>387</v>
      </c>
      <c r="F104" s="41" t="s">
        <v>384</v>
      </c>
      <c r="G104" s="41" t="s">
        <v>387</v>
      </c>
      <c r="H104" s="18">
        <v>0</v>
      </c>
      <c r="I104" s="42">
        <v>180986042.07918999</v>
      </c>
      <c r="J104" s="18">
        <f t="shared" si="9"/>
        <v>0.99570000000000003</v>
      </c>
      <c r="K104" s="18">
        <v>0.35</v>
      </c>
      <c r="L104" s="18">
        <v>0</v>
      </c>
      <c r="M104" s="18">
        <v>0</v>
      </c>
      <c r="N104" s="18">
        <v>0</v>
      </c>
      <c r="O104" s="18">
        <v>0.5</v>
      </c>
      <c r="P104" s="18">
        <v>50</v>
      </c>
      <c r="R104" s="43">
        <f>Technologies!$S$10+Technologies!$F$10*Technologies!$T$10</f>
        <v>32.727329999999995</v>
      </c>
    </row>
    <row r="105" spans="1:22">
      <c r="A105" s="18" t="s">
        <v>38</v>
      </c>
      <c r="B105" s="40" t="s">
        <v>403</v>
      </c>
      <c r="C105" s="41" t="s">
        <v>394</v>
      </c>
      <c r="D105" s="41" t="s">
        <v>387</v>
      </c>
      <c r="E105" s="41" t="s">
        <v>387</v>
      </c>
      <c r="F105" s="41" t="s">
        <v>384</v>
      </c>
      <c r="G105" s="41" t="s">
        <v>387</v>
      </c>
      <c r="H105" s="18">
        <v>0</v>
      </c>
      <c r="I105" s="42">
        <v>180986042.07918999</v>
      </c>
      <c r="J105" s="18">
        <f t="shared" si="9"/>
        <v>0.99570000000000003</v>
      </c>
      <c r="K105" s="18">
        <v>0.45</v>
      </c>
      <c r="L105" s="18">
        <v>0</v>
      </c>
      <c r="M105" s="18">
        <v>0</v>
      </c>
      <c r="N105" s="18">
        <v>0</v>
      </c>
      <c r="O105" s="18">
        <v>0.5</v>
      </c>
      <c r="P105" s="18">
        <v>50</v>
      </c>
      <c r="Q105" s="18">
        <v>10</v>
      </c>
      <c r="R105" s="43">
        <f>Technologies!$S$10+Technologies!$F$10*Technologies!$T$10</f>
        <v>32.727329999999995</v>
      </c>
    </row>
    <row r="106" spans="1:22">
      <c r="A106" s="18" t="s">
        <v>38</v>
      </c>
      <c r="B106" s="40" t="s">
        <v>404</v>
      </c>
      <c r="C106" s="41" t="s">
        <v>383</v>
      </c>
      <c r="D106" s="41" t="s">
        <v>384</v>
      </c>
      <c r="E106" s="41" t="s">
        <v>384</v>
      </c>
      <c r="F106" s="41" t="s">
        <v>384</v>
      </c>
      <c r="G106" s="41" t="s">
        <v>384</v>
      </c>
      <c r="H106" s="18">
        <v>0</v>
      </c>
      <c r="I106" s="42">
        <v>375486545.475694</v>
      </c>
      <c r="L106" s="18">
        <v>0</v>
      </c>
      <c r="M106" s="18">
        <v>0</v>
      </c>
      <c r="N106" s="18">
        <v>0</v>
      </c>
      <c r="P106" s="10"/>
      <c r="Q106" s="10"/>
      <c r="R106" s="35"/>
      <c r="S106" s="10"/>
      <c r="T106" s="10"/>
      <c r="U106" s="10"/>
      <c r="V106" s="10"/>
    </row>
    <row r="107" spans="1:22">
      <c r="A107" s="18" t="s">
        <v>38</v>
      </c>
      <c r="B107" s="40" t="s">
        <v>404</v>
      </c>
      <c r="C107" s="41" t="s">
        <v>385</v>
      </c>
      <c r="D107" s="41" t="s">
        <v>384</v>
      </c>
      <c r="E107" s="41" t="s">
        <v>384</v>
      </c>
      <c r="F107" s="41" t="s">
        <v>384</v>
      </c>
      <c r="G107" s="41" t="s">
        <v>384</v>
      </c>
      <c r="H107" s="18">
        <v>0</v>
      </c>
      <c r="I107" s="42">
        <v>375486545.475694</v>
      </c>
      <c r="J107" s="18">
        <v>0.97499999999999998</v>
      </c>
      <c r="K107" s="18">
        <v>1</v>
      </c>
      <c r="L107" s="18">
        <v>0</v>
      </c>
      <c r="M107" s="18">
        <v>0</v>
      </c>
      <c r="N107" s="18">
        <v>0</v>
      </c>
      <c r="O107" s="18">
        <v>0</v>
      </c>
      <c r="S107" s="18">
        <f>1-0.0043</f>
        <v>0.99570000000000003</v>
      </c>
      <c r="T107" s="18">
        <v>0</v>
      </c>
      <c r="U107" s="18">
        <v>0</v>
      </c>
      <c r="V107" s="18">
        <v>0</v>
      </c>
    </row>
    <row r="108" spans="1:22">
      <c r="A108" s="18" t="s">
        <v>38</v>
      </c>
      <c r="B108" s="40" t="s">
        <v>404</v>
      </c>
      <c r="C108" s="41" t="s">
        <v>386</v>
      </c>
      <c r="D108" s="41" t="s">
        <v>387</v>
      </c>
      <c r="E108" s="41" t="s">
        <v>387</v>
      </c>
      <c r="F108" s="41" t="s">
        <v>384</v>
      </c>
      <c r="G108" s="41" t="s">
        <v>384</v>
      </c>
      <c r="H108" s="18">
        <f>0.34*0.76</f>
        <v>0.25840000000000002</v>
      </c>
      <c r="I108" s="42">
        <v>375486545.475694</v>
      </c>
      <c r="J108" s="18">
        <f t="shared" ref="J108:J115" si="10">1-0.0043</f>
        <v>0.99570000000000003</v>
      </c>
      <c r="K108" s="18">
        <v>0.35</v>
      </c>
      <c r="L108" s="18">
        <v>0</v>
      </c>
      <c r="M108" s="18">
        <v>0</v>
      </c>
      <c r="N108" s="18">
        <v>0</v>
      </c>
      <c r="O108" s="18">
        <v>0.5</v>
      </c>
      <c r="P108" s="18">
        <v>50</v>
      </c>
    </row>
    <row r="109" spans="1:22">
      <c r="A109" s="18" t="s">
        <v>38</v>
      </c>
      <c r="B109" s="40" t="s">
        <v>404</v>
      </c>
      <c r="C109" s="41" t="s">
        <v>388</v>
      </c>
      <c r="D109" s="41" t="s">
        <v>387</v>
      </c>
      <c r="E109" s="41" t="s">
        <v>387</v>
      </c>
      <c r="F109" s="41" t="s">
        <v>384</v>
      </c>
      <c r="G109" s="41" t="s">
        <v>384</v>
      </c>
      <c r="H109" s="18">
        <f>0.34*0.24</f>
        <v>8.1600000000000006E-2</v>
      </c>
      <c r="I109" s="42">
        <v>375486545.475694</v>
      </c>
      <c r="J109" s="18">
        <f t="shared" si="10"/>
        <v>0.99570000000000003</v>
      </c>
      <c r="K109" s="18">
        <v>0.45</v>
      </c>
      <c r="L109" s="18">
        <v>0</v>
      </c>
      <c r="M109" s="18">
        <v>0</v>
      </c>
      <c r="N109" s="18">
        <v>0</v>
      </c>
      <c r="O109" s="18">
        <v>0.5</v>
      </c>
      <c r="P109" s="18">
        <v>50</v>
      </c>
      <c r="Q109" s="18">
        <v>10</v>
      </c>
    </row>
    <row r="110" spans="1:22">
      <c r="A110" s="18" t="s">
        <v>38</v>
      </c>
      <c r="B110" s="40" t="s">
        <v>404</v>
      </c>
      <c r="C110" s="41" t="s">
        <v>389</v>
      </c>
      <c r="D110" s="41" t="s">
        <v>387</v>
      </c>
      <c r="E110" s="41" t="s">
        <v>387</v>
      </c>
      <c r="F110" s="41" t="s">
        <v>387</v>
      </c>
      <c r="G110" s="41" t="s">
        <v>384</v>
      </c>
      <c r="H110" s="18">
        <v>0</v>
      </c>
      <c r="I110" s="42">
        <v>375486545.475694</v>
      </c>
      <c r="J110" s="18">
        <f t="shared" si="10"/>
        <v>0.99570000000000003</v>
      </c>
      <c r="K110" s="18">
        <v>0.35</v>
      </c>
      <c r="L110" s="18">
        <v>0</v>
      </c>
      <c r="M110" s="18">
        <v>0</v>
      </c>
      <c r="N110" s="18">
        <v>0</v>
      </c>
      <c r="O110" s="18">
        <v>0.5</v>
      </c>
      <c r="P110" s="18">
        <v>50</v>
      </c>
    </row>
    <row r="111" spans="1:22">
      <c r="A111" s="18" t="s">
        <v>38</v>
      </c>
      <c r="B111" s="40" t="s">
        <v>404</v>
      </c>
      <c r="C111" s="41" t="s">
        <v>390</v>
      </c>
      <c r="D111" s="41" t="s">
        <v>387</v>
      </c>
      <c r="E111" s="41" t="s">
        <v>387</v>
      </c>
      <c r="F111" s="41" t="s">
        <v>387</v>
      </c>
      <c r="G111" s="41" t="s">
        <v>384</v>
      </c>
      <c r="H111" s="18">
        <v>0</v>
      </c>
      <c r="I111" s="42">
        <v>375486545.475694</v>
      </c>
      <c r="J111" s="18">
        <f t="shared" si="10"/>
        <v>0.99570000000000003</v>
      </c>
      <c r="K111" s="18">
        <v>0.45</v>
      </c>
      <c r="L111" s="18">
        <v>0</v>
      </c>
      <c r="M111" s="18">
        <v>0</v>
      </c>
      <c r="N111" s="18">
        <v>0</v>
      </c>
      <c r="O111" s="18">
        <v>0.5</v>
      </c>
      <c r="P111" s="18">
        <v>50</v>
      </c>
      <c r="Q111" s="18">
        <v>10</v>
      </c>
    </row>
    <row r="112" spans="1:22">
      <c r="A112" s="18" t="s">
        <v>38</v>
      </c>
      <c r="B112" s="40" t="s">
        <v>404</v>
      </c>
      <c r="C112" s="41" t="s">
        <v>391</v>
      </c>
      <c r="D112" s="41" t="s">
        <v>387</v>
      </c>
      <c r="E112" s="41" t="s">
        <v>384</v>
      </c>
      <c r="F112" s="41" t="s">
        <v>387</v>
      </c>
      <c r="G112" s="41" t="s">
        <v>387</v>
      </c>
      <c r="H112" s="18">
        <v>0</v>
      </c>
      <c r="I112" s="42">
        <v>375486545.475694</v>
      </c>
      <c r="J112" s="18">
        <f t="shared" si="10"/>
        <v>0.99570000000000003</v>
      </c>
      <c r="K112" s="18">
        <v>0.99</v>
      </c>
      <c r="L112" s="18">
        <v>0</v>
      </c>
      <c r="M112" s="18">
        <v>0</v>
      </c>
      <c r="N112" s="18">
        <v>0</v>
      </c>
      <c r="O112" s="18">
        <v>0.5</v>
      </c>
      <c r="R112" s="43">
        <f>Technologies!$S$10+Technologies!$F$10*Technologies!$T$10</f>
        <v>32.727329999999995</v>
      </c>
    </row>
    <row r="113" spans="1:22">
      <c r="A113" s="18" t="s">
        <v>38</v>
      </c>
      <c r="B113" s="40" t="s">
        <v>404</v>
      </c>
      <c r="C113" s="41" t="s">
        <v>392</v>
      </c>
      <c r="D113" s="41" t="s">
        <v>387</v>
      </c>
      <c r="E113" s="41" t="s">
        <v>384</v>
      </c>
      <c r="F113" s="41" t="s">
        <v>387</v>
      </c>
      <c r="G113" s="41" t="s">
        <v>387</v>
      </c>
      <c r="H113" s="18">
        <v>0</v>
      </c>
      <c r="I113" s="42">
        <v>375486545.475694</v>
      </c>
      <c r="J113" s="18">
        <f t="shared" si="10"/>
        <v>0.99570000000000003</v>
      </c>
      <c r="K113" s="18">
        <v>0.99</v>
      </c>
      <c r="L113" s="18">
        <v>0</v>
      </c>
      <c r="M113" s="18">
        <v>0</v>
      </c>
      <c r="N113" s="18">
        <v>0</v>
      </c>
      <c r="O113" s="18">
        <v>0.5</v>
      </c>
      <c r="R113" s="43">
        <f>Technologies!$S$12+Technologies!$F$12*Technologies!$T$12</f>
        <v>50.517780000000002</v>
      </c>
    </row>
    <row r="114" spans="1:22">
      <c r="A114" s="18" t="s">
        <v>38</v>
      </c>
      <c r="B114" s="40" t="s">
        <v>404</v>
      </c>
      <c r="C114" s="41" t="s">
        <v>393</v>
      </c>
      <c r="D114" s="41" t="s">
        <v>387</v>
      </c>
      <c r="E114" s="41" t="s">
        <v>387</v>
      </c>
      <c r="F114" s="41" t="s">
        <v>384</v>
      </c>
      <c r="G114" s="41" t="s">
        <v>387</v>
      </c>
      <c r="H114" s="18">
        <v>0</v>
      </c>
      <c r="I114" s="42">
        <v>375486545.475694</v>
      </c>
      <c r="J114" s="18">
        <f t="shared" si="10"/>
        <v>0.99570000000000003</v>
      </c>
      <c r="K114" s="18">
        <v>0.35</v>
      </c>
      <c r="L114" s="18">
        <v>0</v>
      </c>
      <c r="M114" s="18">
        <v>0</v>
      </c>
      <c r="N114" s="18">
        <v>0</v>
      </c>
      <c r="O114" s="18">
        <v>0.5</v>
      </c>
      <c r="P114" s="18">
        <v>50</v>
      </c>
      <c r="R114" s="43">
        <f>Technologies!$S$10+Technologies!$F$10*Technologies!$T$10</f>
        <v>32.727329999999995</v>
      </c>
    </row>
    <row r="115" spans="1:22">
      <c r="A115" s="18" t="s">
        <v>38</v>
      </c>
      <c r="B115" s="40" t="s">
        <v>404</v>
      </c>
      <c r="C115" s="41" t="s">
        <v>394</v>
      </c>
      <c r="D115" s="41" t="s">
        <v>387</v>
      </c>
      <c r="E115" s="41" t="s">
        <v>387</v>
      </c>
      <c r="F115" s="41" t="s">
        <v>384</v>
      </c>
      <c r="G115" s="41" t="s">
        <v>387</v>
      </c>
      <c r="H115" s="18">
        <v>0</v>
      </c>
      <c r="I115" s="42">
        <v>375486545.475694</v>
      </c>
      <c r="J115" s="18">
        <f t="shared" si="10"/>
        <v>0.99570000000000003</v>
      </c>
      <c r="K115" s="18">
        <v>0.45</v>
      </c>
      <c r="L115" s="18">
        <v>0</v>
      </c>
      <c r="M115" s="18">
        <v>0</v>
      </c>
      <c r="N115" s="18">
        <v>0</v>
      </c>
      <c r="O115" s="18">
        <v>0.5</v>
      </c>
      <c r="P115" s="18">
        <v>50</v>
      </c>
      <c r="Q115" s="18">
        <v>10</v>
      </c>
      <c r="R115" s="43">
        <f>Technologies!$S$10+Technologies!$F$10*Technologies!$T$10</f>
        <v>32.727329999999995</v>
      </c>
    </row>
    <row r="116" spans="1:22">
      <c r="A116" s="18" t="s">
        <v>38</v>
      </c>
      <c r="B116" s="40" t="s">
        <v>405</v>
      </c>
      <c r="C116" s="41" t="s">
        <v>383</v>
      </c>
      <c r="D116" s="41" t="s">
        <v>384</v>
      </c>
      <c r="E116" s="41" t="s">
        <v>384</v>
      </c>
      <c r="F116" s="41" t="s">
        <v>384</v>
      </c>
      <c r="G116" s="41" t="s">
        <v>384</v>
      </c>
      <c r="H116" s="18">
        <v>0</v>
      </c>
      <c r="I116" s="42">
        <v>232161299.82975399</v>
      </c>
      <c r="L116" s="18">
        <v>0</v>
      </c>
      <c r="M116" s="18">
        <v>0</v>
      </c>
      <c r="N116" s="18">
        <v>0</v>
      </c>
      <c r="P116" s="10"/>
      <c r="Q116" s="10"/>
      <c r="R116" s="35"/>
      <c r="S116" s="10"/>
      <c r="T116" s="10"/>
      <c r="U116" s="10"/>
      <c r="V116" s="10"/>
    </row>
    <row r="117" spans="1:22">
      <c r="A117" s="18" t="s">
        <v>38</v>
      </c>
      <c r="B117" s="40" t="s">
        <v>405</v>
      </c>
      <c r="C117" s="41" t="s">
        <v>385</v>
      </c>
      <c r="D117" s="41" t="s">
        <v>384</v>
      </c>
      <c r="E117" s="41" t="s">
        <v>384</v>
      </c>
      <c r="F117" s="41" t="s">
        <v>384</v>
      </c>
      <c r="G117" s="41" t="s">
        <v>384</v>
      </c>
      <c r="H117" s="18">
        <v>0</v>
      </c>
      <c r="I117" s="42">
        <v>232161299.82975399</v>
      </c>
      <c r="J117" s="18">
        <v>0.97499999999999998</v>
      </c>
      <c r="K117" s="18">
        <v>1</v>
      </c>
      <c r="L117" s="18">
        <v>0</v>
      </c>
      <c r="M117" s="18">
        <v>0</v>
      </c>
      <c r="N117" s="18">
        <v>0</v>
      </c>
      <c r="O117" s="18">
        <v>0</v>
      </c>
      <c r="S117" s="18">
        <f>1-0.0043</f>
        <v>0.99570000000000003</v>
      </c>
      <c r="T117" s="18">
        <v>0</v>
      </c>
      <c r="U117" s="18">
        <v>0</v>
      </c>
      <c r="V117" s="18">
        <v>0</v>
      </c>
    </row>
    <row r="118" spans="1:22">
      <c r="A118" s="18" t="s">
        <v>38</v>
      </c>
      <c r="B118" s="40" t="s">
        <v>405</v>
      </c>
      <c r="C118" s="41" t="s">
        <v>386</v>
      </c>
      <c r="D118" s="41" t="s">
        <v>387</v>
      </c>
      <c r="E118" s="41" t="s">
        <v>387</v>
      </c>
      <c r="F118" s="41" t="s">
        <v>384</v>
      </c>
      <c r="G118" s="41" t="s">
        <v>384</v>
      </c>
      <c r="H118" s="18">
        <f>0.16*0.76</f>
        <v>0.1216</v>
      </c>
      <c r="I118" s="42">
        <v>232161299.82975399</v>
      </c>
      <c r="J118" s="18">
        <f t="shared" ref="J118:J125" si="11">1-0.0043</f>
        <v>0.99570000000000003</v>
      </c>
      <c r="K118" s="18">
        <v>0.35</v>
      </c>
      <c r="L118" s="18">
        <v>0</v>
      </c>
      <c r="M118" s="18">
        <v>0</v>
      </c>
      <c r="N118" s="18">
        <v>0</v>
      </c>
      <c r="O118" s="18">
        <v>0.5</v>
      </c>
      <c r="P118" s="18">
        <v>50</v>
      </c>
    </row>
    <row r="119" spans="1:22">
      <c r="A119" s="18" t="s">
        <v>38</v>
      </c>
      <c r="B119" s="40" t="s">
        <v>405</v>
      </c>
      <c r="C119" s="41" t="s">
        <v>388</v>
      </c>
      <c r="D119" s="41" t="s">
        <v>387</v>
      </c>
      <c r="E119" s="41" t="s">
        <v>387</v>
      </c>
      <c r="F119" s="41" t="s">
        <v>384</v>
      </c>
      <c r="G119" s="41" t="s">
        <v>384</v>
      </c>
      <c r="H119" s="18">
        <f>0.16*0.24</f>
        <v>3.8399999999999997E-2</v>
      </c>
      <c r="I119" s="42">
        <v>232161299.82975399</v>
      </c>
      <c r="J119" s="18">
        <f t="shared" si="11"/>
        <v>0.99570000000000003</v>
      </c>
      <c r="K119" s="18">
        <v>0.45</v>
      </c>
      <c r="L119" s="18">
        <v>0</v>
      </c>
      <c r="M119" s="18">
        <v>0</v>
      </c>
      <c r="N119" s="18">
        <v>0</v>
      </c>
      <c r="O119" s="18">
        <v>0.5</v>
      </c>
      <c r="P119" s="18">
        <v>50</v>
      </c>
      <c r="Q119" s="18">
        <v>10</v>
      </c>
    </row>
    <row r="120" spans="1:22">
      <c r="A120" s="18" t="s">
        <v>38</v>
      </c>
      <c r="B120" s="40" t="s">
        <v>405</v>
      </c>
      <c r="C120" s="41" t="s">
        <v>389</v>
      </c>
      <c r="D120" s="41" t="s">
        <v>387</v>
      </c>
      <c r="E120" s="41" t="s">
        <v>387</v>
      </c>
      <c r="F120" s="41" t="s">
        <v>387</v>
      </c>
      <c r="G120" s="41" t="s">
        <v>384</v>
      </c>
      <c r="H120" s="18">
        <v>0</v>
      </c>
      <c r="I120" s="42">
        <v>232161299.82975399</v>
      </c>
      <c r="J120" s="18">
        <f t="shared" si="11"/>
        <v>0.99570000000000003</v>
      </c>
      <c r="K120" s="18">
        <v>0.35</v>
      </c>
      <c r="L120" s="18">
        <v>0</v>
      </c>
      <c r="M120" s="18">
        <v>0</v>
      </c>
      <c r="N120" s="18">
        <v>0</v>
      </c>
      <c r="O120" s="18">
        <v>0.5</v>
      </c>
      <c r="P120" s="18">
        <v>50</v>
      </c>
    </row>
    <row r="121" spans="1:22">
      <c r="A121" s="18" t="s">
        <v>38</v>
      </c>
      <c r="B121" s="40" t="s">
        <v>405</v>
      </c>
      <c r="C121" s="41" t="s">
        <v>390</v>
      </c>
      <c r="D121" s="41" t="s">
        <v>387</v>
      </c>
      <c r="E121" s="41" t="s">
        <v>387</v>
      </c>
      <c r="F121" s="41" t="s">
        <v>387</v>
      </c>
      <c r="G121" s="41" t="s">
        <v>384</v>
      </c>
      <c r="H121" s="18">
        <v>0</v>
      </c>
      <c r="I121" s="42">
        <v>232161299.82975399</v>
      </c>
      <c r="J121" s="18">
        <f t="shared" si="11"/>
        <v>0.99570000000000003</v>
      </c>
      <c r="K121" s="18">
        <v>0.45</v>
      </c>
      <c r="L121" s="18">
        <v>0</v>
      </c>
      <c r="M121" s="18">
        <v>0</v>
      </c>
      <c r="N121" s="18">
        <v>0</v>
      </c>
      <c r="O121" s="18">
        <v>0.5</v>
      </c>
      <c r="P121" s="18">
        <v>50</v>
      </c>
      <c r="Q121" s="18">
        <v>10</v>
      </c>
    </row>
    <row r="122" spans="1:22">
      <c r="A122" s="18" t="s">
        <v>38</v>
      </c>
      <c r="B122" s="40" t="s">
        <v>405</v>
      </c>
      <c r="C122" s="41" t="s">
        <v>391</v>
      </c>
      <c r="D122" s="41" t="s">
        <v>387</v>
      </c>
      <c r="E122" s="41" t="s">
        <v>384</v>
      </c>
      <c r="F122" s="41" t="s">
        <v>387</v>
      </c>
      <c r="G122" s="41" t="s">
        <v>387</v>
      </c>
      <c r="H122" s="18">
        <v>0</v>
      </c>
      <c r="I122" s="42">
        <v>232161299.82975399</v>
      </c>
      <c r="J122" s="18">
        <f t="shared" si="11"/>
        <v>0.99570000000000003</v>
      </c>
      <c r="K122" s="18">
        <v>0.99</v>
      </c>
      <c r="L122" s="18">
        <v>0</v>
      </c>
      <c r="M122" s="18">
        <v>0</v>
      </c>
      <c r="N122" s="18">
        <v>0</v>
      </c>
      <c r="O122" s="18">
        <v>0.5</v>
      </c>
      <c r="R122" s="43">
        <f>Technologies!$S$10+Technologies!$F$10*Technologies!$T$10</f>
        <v>32.727329999999995</v>
      </c>
    </row>
    <row r="123" spans="1:22">
      <c r="A123" s="18" t="s">
        <v>38</v>
      </c>
      <c r="B123" s="40" t="s">
        <v>405</v>
      </c>
      <c r="C123" s="41" t="s">
        <v>392</v>
      </c>
      <c r="D123" s="41" t="s">
        <v>387</v>
      </c>
      <c r="E123" s="41" t="s">
        <v>384</v>
      </c>
      <c r="F123" s="41" t="s">
        <v>387</v>
      </c>
      <c r="G123" s="41" t="s">
        <v>387</v>
      </c>
      <c r="H123" s="18">
        <v>0</v>
      </c>
      <c r="I123" s="42">
        <v>232161299.82975399</v>
      </c>
      <c r="J123" s="18">
        <f t="shared" si="11"/>
        <v>0.99570000000000003</v>
      </c>
      <c r="K123" s="18">
        <v>0.99</v>
      </c>
      <c r="L123" s="18">
        <v>0</v>
      </c>
      <c r="M123" s="18">
        <v>0</v>
      </c>
      <c r="N123" s="18">
        <v>0</v>
      </c>
      <c r="O123" s="18">
        <v>0.5</v>
      </c>
      <c r="R123" s="43">
        <f>Technologies!$S$12+Technologies!$F$12*Technologies!$T$12</f>
        <v>50.517780000000002</v>
      </c>
    </row>
    <row r="124" spans="1:22">
      <c r="A124" s="18" t="s">
        <v>38</v>
      </c>
      <c r="B124" s="40" t="s">
        <v>405</v>
      </c>
      <c r="C124" s="41" t="s">
        <v>393</v>
      </c>
      <c r="D124" s="41" t="s">
        <v>387</v>
      </c>
      <c r="E124" s="41" t="s">
        <v>387</v>
      </c>
      <c r="F124" s="41" t="s">
        <v>384</v>
      </c>
      <c r="G124" s="41" t="s">
        <v>387</v>
      </c>
      <c r="H124" s="18">
        <v>0</v>
      </c>
      <c r="I124" s="42">
        <v>232161299.82975399</v>
      </c>
      <c r="J124" s="18">
        <f t="shared" si="11"/>
        <v>0.99570000000000003</v>
      </c>
      <c r="K124" s="18">
        <v>0.35</v>
      </c>
      <c r="L124" s="18">
        <v>0</v>
      </c>
      <c r="M124" s="18">
        <v>0</v>
      </c>
      <c r="N124" s="18">
        <v>0</v>
      </c>
      <c r="O124" s="18">
        <v>0.5</v>
      </c>
      <c r="P124" s="18">
        <v>50</v>
      </c>
      <c r="R124" s="43">
        <f>Technologies!$S$10+Technologies!$F$10*Technologies!$T$10</f>
        <v>32.727329999999995</v>
      </c>
    </row>
    <row r="125" spans="1:22">
      <c r="A125" s="18" t="s">
        <v>38</v>
      </c>
      <c r="B125" s="40" t="s">
        <v>405</v>
      </c>
      <c r="C125" s="41" t="s">
        <v>394</v>
      </c>
      <c r="D125" s="41" t="s">
        <v>387</v>
      </c>
      <c r="E125" s="41" t="s">
        <v>387</v>
      </c>
      <c r="F125" s="41" t="s">
        <v>384</v>
      </c>
      <c r="G125" s="41" t="s">
        <v>387</v>
      </c>
      <c r="H125" s="18">
        <v>0</v>
      </c>
      <c r="I125" s="42">
        <v>232161299.82975399</v>
      </c>
      <c r="J125" s="18">
        <f t="shared" si="11"/>
        <v>0.99570000000000003</v>
      </c>
      <c r="K125" s="18">
        <v>0.45</v>
      </c>
      <c r="L125" s="18">
        <v>0</v>
      </c>
      <c r="M125" s="18">
        <v>0</v>
      </c>
      <c r="N125" s="18">
        <v>0</v>
      </c>
      <c r="O125" s="18">
        <v>0.5</v>
      </c>
      <c r="P125" s="18">
        <v>50</v>
      </c>
      <c r="Q125" s="18">
        <v>10</v>
      </c>
      <c r="R125" s="43">
        <f>Technologies!$S$10+Technologies!$F$10*Technologies!$T$10</f>
        <v>32.727329999999995</v>
      </c>
    </row>
  </sheetData>
  <autoFilter ref="A5:R125" xr:uid="{00000000-0009-0000-0000-000009000000}"/>
  <pageMargins left="0.7" right="0.7" top="0.78749999999999998" bottom="0.78749999999999998"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J82"/>
  <sheetViews>
    <sheetView topLeftCell="FQ1" zoomScale="90" zoomScaleNormal="90" workbookViewId="0">
      <selection activeCell="GB5" sqref="GB5"/>
    </sheetView>
  </sheetViews>
  <sheetFormatPr defaultColWidth="11.42578125" defaultRowHeight="15"/>
  <cols>
    <col min="1" max="1" width="13.140625" style="7" customWidth="1"/>
    <col min="2" max="2" width="9.5703125" style="7" customWidth="1"/>
    <col min="3" max="3" width="27.42578125" style="7" customWidth="1"/>
    <col min="4" max="6" width="11.42578125" style="7"/>
    <col min="7" max="7" width="12" style="7" customWidth="1"/>
    <col min="8" max="8" width="20.7109375" style="7" customWidth="1"/>
    <col min="9" max="9" width="34.5703125" style="7" customWidth="1"/>
    <col min="10" max="11" width="27.5703125" style="7" customWidth="1"/>
    <col min="12" max="12" width="43.42578125" style="7" customWidth="1"/>
    <col min="13" max="15" width="11.42578125" style="7"/>
    <col min="16" max="16" width="10.42578125" style="7" customWidth="1"/>
    <col min="17" max="17" width="11" style="7" customWidth="1"/>
    <col min="18" max="19" width="20.140625" style="7" customWidth="1"/>
    <col min="20" max="22" width="11.42578125" style="7"/>
    <col min="23" max="23" width="12.140625" style="7" customWidth="1"/>
    <col min="24" max="24" width="9.5703125" style="7" customWidth="1"/>
    <col min="25" max="25" width="17.42578125" style="7" customWidth="1"/>
    <col min="26" max="26" width="14.85546875" style="7" customWidth="1"/>
    <col min="27" max="27" width="12.140625" style="7" customWidth="1"/>
    <col min="28" max="29" width="15" style="7" customWidth="1"/>
    <col min="30" max="30" width="17" style="7" customWidth="1"/>
    <col min="31" max="34" width="11.42578125" style="7"/>
    <col min="35" max="35" width="8.5703125" style="7" customWidth="1"/>
    <col min="36" max="36" width="18.42578125" style="7" customWidth="1"/>
    <col min="37" max="37" width="18.85546875" style="7" customWidth="1"/>
    <col min="38" max="38" width="21.28515625" style="7" customWidth="1"/>
    <col min="39" max="39" width="19.5703125" style="7" customWidth="1"/>
    <col min="40" max="40" width="22.42578125" style="7" customWidth="1"/>
    <col min="41" max="43" width="22.140625" style="7" customWidth="1"/>
    <col min="44" max="44" width="25.140625" style="9" customWidth="1"/>
    <col min="45" max="45" width="13.140625" style="7" customWidth="1"/>
    <col min="46" max="46" width="11.42578125" style="7"/>
    <col min="47" max="47" width="18.42578125" style="7" customWidth="1"/>
    <col min="48" max="48" width="11.42578125" style="7"/>
    <col min="49" max="49" width="18.42578125" style="7" customWidth="1"/>
    <col min="50" max="50" width="18.85546875" style="7" customWidth="1"/>
    <col min="51" max="51" width="20.28515625" style="7" customWidth="1"/>
    <col min="52" max="52" width="22.85546875" style="7" customWidth="1"/>
    <col min="53" max="53" width="25.7109375" style="7" customWidth="1"/>
    <col min="54" max="56" width="13.85546875" style="7" customWidth="1"/>
    <col min="57" max="57" width="25.85546875" style="9" customWidth="1"/>
    <col min="58" max="58" width="32" style="7" customWidth="1"/>
    <col min="59" max="59" width="22" style="7" customWidth="1"/>
    <col min="60" max="60" width="22.85546875" style="7" customWidth="1"/>
    <col min="61" max="61" width="23.42578125" style="7" customWidth="1"/>
    <col min="62" max="62" width="22.85546875" style="7" customWidth="1"/>
    <col min="63" max="64" width="35" style="7" customWidth="1"/>
    <col min="65" max="66" width="27.28515625" style="7" customWidth="1"/>
    <col min="67" max="67" width="29" style="9" customWidth="1"/>
    <col min="68" max="68" width="14.5703125" style="7" customWidth="1"/>
    <col min="69" max="69" width="17.5703125" style="7" customWidth="1"/>
    <col min="70" max="73" width="18.140625" style="7" customWidth="1"/>
    <col min="74" max="74" width="23.140625" style="9" customWidth="1"/>
    <col min="75" max="75" width="17.42578125" style="7" customWidth="1"/>
    <col min="76" max="76" width="23.140625" style="7" customWidth="1"/>
    <col min="77" max="78" width="20" style="7" customWidth="1"/>
    <col min="79" max="79" width="15.28515625" style="7" customWidth="1"/>
    <col min="80" max="80" width="24.42578125" style="7" customWidth="1"/>
    <col min="81" max="81" width="22.85546875" style="7" customWidth="1"/>
    <col min="82" max="82" width="26" style="9" customWidth="1"/>
    <col min="83" max="83" width="21.5703125" style="9" customWidth="1"/>
    <col min="84" max="84" width="22.140625" style="9" customWidth="1"/>
    <col min="85" max="93" width="25.5703125" style="9" customWidth="1"/>
    <col min="94" max="94" width="22" style="7" customWidth="1"/>
    <col min="95" max="95" width="24.85546875" style="7" customWidth="1"/>
    <col min="96" max="96" width="25.5703125" style="7" customWidth="1"/>
    <col min="97" max="97" width="27.42578125" style="7" customWidth="1"/>
    <col min="98" max="102" width="29.7109375" style="7" customWidth="1"/>
    <col min="103" max="103" width="30.42578125" style="9" customWidth="1"/>
    <col min="104" max="104" width="19" style="7" customWidth="1"/>
    <col min="105" max="105" width="22.28515625" style="7" customWidth="1"/>
    <col min="106" max="106" width="24.140625" style="7" customWidth="1"/>
    <col min="107" max="111" width="21.140625" style="7" customWidth="1"/>
    <col min="112" max="129" width="27.28515625" style="9" customWidth="1"/>
    <col min="130" max="130" width="22" style="7" customWidth="1"/>
    <col min="131" max="131" width="25.28515625" style="7" customWidth="1"/>
    <col min="132" max="135" width="25.42578125" style="7" customWidth="1"/>
    <col min="136" max="136" width="30.28515625" style="9" customWidth="1"/>
    <col min="137" max="137" width="19.42578125" style="7" customWidth="1"/>
    <col min="138" max="138" width="20" style="7" customWidth="1"/>
    <col min="139" max="139" width="25.28515625" style="7" customWidth="1"/>
    <col min="140" max="144" width="24" style="7" customWidth="1"/>
    <col min="145" max="145" width="24.5703125" style="9" customWidth="1"/>
    <col min="146" max="153" width="30.28515625" style="9" customWidth="1"/>
    <col min="154" max="154" width="20" style="7" customWidth="1"/>
    <col min="155" max="156" width="11.42578125" style="7"/>
    <col min="157" max="157" width="14.28515625" style="7" customWidth="1"/>
    <col min="158" max="158" width="11" style="7" customWidth="1"/>
    <col min="159" max="159" width="18.85546875" style="7" customWidth="1"/>
    <col min="160" max="160" width="20.7109375" style="7" customWidth="1"/>
    <col min="161" max="164" width="26" style="7" customWidth="1"/>
    <col min="165" max="165" width="26.140625" style="9" customWidth="1"/>
    <col min="166" max="168" width="11.42578125" style="7"/>
    <col min="169" max="169" width="10.42578125" style="7" customWidth="1"/>
    <col min="170" max="170" width="11" style="7" customWidth="1"/>
    <col min="171" max="171" width="17.28515625" style="7" customWidth="1"/>
    <col min="172" max="173" width="15.5703125" style="7" customWidth="1"/>
    <col min="174" max="174" width="18.28515625" style="7" customWidth="1"/>
    <col min="175" max="175" width="16.7109375" style="7" customWidth="1"/>
    <col min="176" max="177" width="18" style="7" customWidth="1"/>
    <col min="178" max="178" width="11.42578125" style="7"/>
    <col min="179" max="179" width="12" style="44" customWidth="1"/>
    <col min="180" max="180" width="56" style="7" customWidth="1"/>
    <col min="181" max="183" width="11.42578125" style="7"/>
    <col min="184" max="184" width="12" style="7" customWidth="1"/>
    <col min="185" max="185" width="11.85546875" style="7" customWidth="1"/>
    <col min="186" max="1024" width="11.42578125" style="7"/>
  </cols>
  <sheetData>
    <row r="1" spans="1:186" s="18" customFormat="1" ht="18.600000000000001" customHeight="1">
      <c r="A1" s="44" t="s">
        <v>70</v>
      </c>
      <c r="B1" s="10"/>
      <c r="C1" s="10"/>
      <c r="G1" s="44" t="s">
        <v>70</v>
      </c>
      <c r="P1" s="44" t="s">
        <v>70</v>
      </c>
      <c r="Q1" s="10"/>
      <c r="R1" s="10"/>
      <c r="V1" s="45"/>
      <c r="W1" s="44" t="s">
        <v>70</v>
      </c>
      <c r="X1" s="10"/>
      <c r="Y1" s="10" t="s">
        <v>406</v>
      </c>
      <c r="Z1" s="10" t="s">
        <v>407</v>
      </c>
      <c r="AA1" s="10" t="s">
        <v>408</v>
      </c>
      <c r="AB1" s="10" t="s">
        <v>408</v>
      </c>
      <c r="AC1" s="10" t="s">
        <v>408</v>
      </c>
      <c r="AD1" s="10" t="s">
        <v>409</v>
      </c>
      <c r="AH1" s="44" t="s">
        <v>70</v>
      </c>
      <c r="AM1" s="10" t="s">
        <v>410</v>
      </c>
      <c r="AN1" s="10" t="s">
        <v>410</v>
      </c>
      <c r="AO1" s="10" t="s">
        <v>410</v>
      </c>
      <c r="AP1" s="46"/>
      <c r="AQ1" s="10" t="s">
        <v>410</v>
      </c>
      <c r="AR1" s="10" t="s">
        <v>410</v>
      </c>
      <c r="AS1" s="10"/>
      <c r="AV1" s="44" t="s">
        <v>70</v>
      </c>
      <c r="AY1" s="10" t="s">
        <v>411</v>
      </c>
      <c r="AZ1" s="10" t="s">
        <v>412</v>
      </c>
      <c r="BA1" s="10" t="s">
        <v>413</v>
      </c>
      <c r="BB1" s="10" t="s">
        <v>414</v>
      </c>
      <c r="BC1" s="10" t="s">
        <v>412</v>
      </c>
      <c r="BD1" s="10" t="s">
        <v>412</v>
      </c>
      <c r="BE1" s="10" t="s">
        <v>414</v>
      </c>
      <c r="BH1" s="10" t="s">
        <v>415</v>
      </c>
      <c r="BI1" s="10"/>
      <c r="BJ1" s="10" t="s">
        <v>416</v>
      </c>
      <c r="BK1" s="10" t="s">
        <v>2</v>
      </c>
      <c r="BL1" s="10" t="s">
        <v>417</v>
      </c>
      <c r="BM1" s="10" t="s">
        <v>418</v>
      </c>
      <c r="BO1" s="10" t="s">
        <v>419</v>
      </c>
      <c r="BQ1" s="18" t="s">
        <v>420</v>
      </c>
      <c r="BR1" s="18" t="s">
        <v>420</v>
      </c>
      <c r="BS1" s="18" t="s">
        <v>420</v>
      </c>
      <c r="BU1" s="18" t="s">
        <v>420</v>
      </c>
      <c r="BV1" s="18" t="s">
        <v>420</v>
      </c>
      <c r="BX1" s="10" t="s">
        <v>421</v>
      </c>
      <c r="BY1" s="10" t="s">
        <v>421</v>
      </c>
      <c r="BZ1" s="10" t="s">
        <v>422</v>
      </c>
      <c r="CA1" s="10" t="s">
        <v>2</v>
      </c>
      <c r="CB1" s="10" t="s">
        <v>2</v>
      </c>
      <c r="CC1" s="10" t="s">
        <v>423</v>
      </c>
      <c r="CD1" s="10" t="s">
        <v>424</v>
      </c>
      <c r="CE1" s="99" t="s">
        <v>425</v>
      </c>
      <c r="CF1" s="99"/>
      <c r="CG1" s="10" t="s">
        <v>426</v>
      </c>
      <c r="CH1" s="10"/>
      <c r="CI1" s="10"/>
      <c r="CJ1" s="10" t="s">
        <v>420</v>
      </c>
      <c r="CK1" s="10" t="s">
        <v>420</v>
      </c>
      <c r="CL1" s="10" t="s">
        <v>420</v>
      </c>
      <c r="CM1" s="10"/>
      <c r="CN1" s="10" t="s">
        <v>420</v>
      </c>
      <c r="CO1" s="10" t="s">
        <v>420</v>
      </c>
      <c r="CQ1" s="10" t="s">
        <v>427</v>
      </c>
      <c r="CR1" s="10"/>
      <c r="CS1" s="10" t="s">
        <v>423</v>
      </c>
      <c r="CT1" s="10" t="s">
        <v>2</v>
      </c>
      <c r="CU1" s="10" t="s">
        <v>428</v>
      </c>
      <c r="CV1" s="18" t="s">
        <v>429</v>
      </c>
      <c r="CX1" s="10" t="s">
        <v>2</v>
      </c>
      <c r="CY1" s="10" t="s">
        <v>430</v>
      </c>
      <c r="CZ1" s="10"/>
      <c r="DA1" s="10" t="s">
        <v>431</v>
      </c>
      <c r="DB1" s="10" t="s">
        <v>432</v>
      </c>
      <c r="DC1" s="10" t="s">
        <v>433</v>
      </c>
      <c r="DE1" s="10" t="s">
        <v>431</v>
      </c>
      <c r="DG1" s="10" t="s">
        <v>433</v>
      </c>
      <c r="DH1" s="10" t="s">
        <v>431</v>
      </c>
      <c r="DI1" s="10"/>
      <c r="DJ1" s="10"/>
      <c r="DK1" s="10"/>
      <c r="DL1" s="10"/>
      <c r="DM1" s="10"/>
      <c r="DN1" s="10"/>
      <c r="DO1" s="10"/>
      <c r="DQ1" s="10"/>
      <c r="DS1" s="10"/>
      <c r="DY1" s="10"/>
      <c r="DZ1" s="10"/>
      <c r="EA1" s="10" t="s">
        <v>434</v>
      </c>
      <c r="EB1" s="10" t="s">
        <v>435</v>
      </c>
      <c r="EC1" s="10" t="s">
        <v>434</v>
      </c>
      <c r="EE1" s="18" t="s">
        <v>436</v>
      </c>
      <c r="EF1" s="10" t="s">
        <v>434</v>
      </c>
      <c r="EH1" s="18" t="s">
        <v>437</v>
      </c>
      <c r="EL1" s="18" t="s">
        <v>437</v>
      </c>
      <c r="EM1" s="18" t="s">
        <v>437</v>
      </c>
      <c r="EN1" s="18" t="s">
        <v>2</v>
      </c>
      <c r="EO1" s="18" t="s">
        <v>437</v>
      </c>
      <c r="EP1" s="10"/>
      <c r="EQ1" s="10"/>
      <c r="ER1" s="10"/>
      <c r="ES1" s="10"/>
      <c r="ET1" s="10"/>
      <c r="EU1" s="10"/>
      <c r="EV1" s="10"/>
      <c r="EW1" s="10"/>
      <c r="EZ1" s="44" t="s">
        <v>70</v>
      </c>
      <c r="FD1" s="10" t="s">
        <v>438</v>
      </c>
      <c r="FE1" s="10" t="s">
        <v>438</v>
      </c>
      <c r="FF1" s="10" t="s">
        <v>438</v>
      </c>
      <c r="FG1" s="46"/>
      <c r="FH1" s="10" t="s">
        <v>438</v>
      </c>
      <c r="FI1" s="10" t="s">
        <v>438</v>
      </c>
      <c r="FM1" s="44" t="s">
        <v>70</v>
      </c>
      <c r="FN1" s="10"/>
      <c r="FO1" s="99" t="s">
        <v>439</v>
      </c>
      <c r="FP1" s="99"/>
      <c r="FQ1" s="99"/>
      <c r="FR1" s="99"/>
      <c r="FS1" s="99"/>
      <c r="FT1" s="10"/>
      <c r="FU1" s="10"/>
      <c r="FW1" s="44" t="s">
        <v>70</v>
      </c>
      <c r="FX1" s="18" t="s">
        <v>440</v>
      </c>
      <c r="GB1" s="44" t="s">
        <v>70</v>
      </c>
      <c r="GC1" s="10"/>
      <c r="GD1" s="10"/>
    </row>
    <row r="2" spans="1:186" s="48" customFormat="1" ht="86.25" customHeight="1">
      <c r="A2" s="47" t="s">
        <v>77</v>
      </c>
      <c r="B2" s="10"/>
      <c r="C2" s="10" t="s">
        <v>441</v>
      </c>
      <c r="G2" s="47" t="s">
        <v>77</v>
      </c>
      <c r="I2" s="10" t="s">
        <v>442</v>
      </c>
      <c r="J2" s="10" t="s">
        <v>443</v>
      </c>
      <c r="K2" s="10" t="s">
        <v>444</v>
      </c>
      <c r="L2" s="10" t="s">
        <v>445</v>
      </c>
      <c r="P2" s="47" t="s">
        <v>77</v>
      </c>
      <c r="Q2" s="10"/>
      <c r="R2" s="10" t="s">
        <v>446</v>
      </c>
      <c r="S2" s="10"/>
      <c r="W2" s="47" t="s">
        <v>77</v>
      </c>
      <c r="X2" s="10"/>
      <c r="Y2" s="10" t="s">
        <v>447</v>
      </c>
      <c r="Z2" s="10" t="s">
        <v>448</v>
      </c>
      <c r="AA2" s="10" t="s">
        <v>449</v>
      </c>
      <c r="AB2" s="10" t="s">
        <v>450</v>
      </c>
      <c r="AC2" s="10" t="s">
        <v>451</v>
      </c>
      <c r="AD2" s="10" t="s">
        <v>452</v>
      </c>
      <c r="AH2" s="47" t="s">
        <v>77</v>
      </c>
      <c r="AK2" s="10" t="s">
        <v>453</v>
      </c>
      <c r="AL2" s="10" t="s">
        <v>454</v>
      </c>
      <c r="AM2" s="10" t="s">
        <v>455</v>
      </c>
      <c r="AN2" s="10" t="s">
        <v>456</v>
      </c>
      <c r="AO2" s="10" t="s">
        <v>450</v>
      </c>
      <c r="AP2" s="10" t="s">
        <v>451</v>
      </c>
      <c r="AQ2" s="10" t="s">
        <v>457</v>
      </c>
      <c r="AR2" s="10" t="s">
        <v>452</v>
      </c>
      <c r="AS2" s="49"/>
      <c r="AV2" s="47" t="s">
        <v>77</v>
      </c>
      <c r="AX2" s="10" t="s">
        <v>458</v>
      </c>
      <c r="AY2" s="10" t="s">
        <v>459</v>
      </c>
      <c r="AZ2" s="10" t="s">
        <v>456</v>
      </c>
      <c r="BA2" s="10" t="s">
        <v>460</v>
      </c>
      <c r="BB2" s="10" t="s">
        <v>450</v>
      </c>
      <c r="BC2" s="10" t="s">
        <v>451</v>
      </c>
      <c r="BD2" s="10" t="s">
        <v>457</v>
      </c>
      <c r="BE2" s="10" t="s">
        <v>452</v>
      </c>
      <c r="BF2" s="10" t="s">
        <v>458</v>
      </c>
      <c r="BG2" s="10" t="s">
        <v>144</v>
      </c>
      <c r="BH2" s="10" t="s">
        <v>461</v>
      </c>
      <c r="BI2" s="10" t="s">
        <v>456</v>
      </c>
      <c r="BJ2" s="10" t="s">
        <v>462</v>
      </c>
      <c r="BK2" s="10" t="s">
        <v>463</v>
      </c>
      <c r="BL2" s="10" t="s">
        <v>464</v>
      </c>
      <c r="BM2" s="10" t="s">
        <v>450</v>
      </c>
      <c r="BN2" s="10" t="s">
        <v>451</v>
      </c>
      <c r="BO2" s="10" t="s">
        <v>452</v>
      </c>
      <c r="BP2" s="10" t="s">
        <v>458</v>
      </c>
      <c r="BQ2" s="10" t="s">
        <v>465</v>
      </c>
      <c r="BR2" s="10" t="s">
        <v>456</v>
      </c>
      <c r="BS2" s="10" t="s">
        <v>450</v>
      </c>
      <c r="BT2" s="10" t="s">
        <v>451</v>
      </c>
      <c r="BU2" s="10" t="s">
        <v>457</v>
      </c>
      <c r="BV2" s="10" t="s">
        <v>452</v>
      </c>
      <c r="BW2" s="10" t="s">
        <v>458</v>
      </c>
      <c r="BX2" s="10" t="s">
        <v>466</v>
      </c>
      <c r="BY2" s="10" t="s">
        <v>467</v>
      </c>
      <c r="BZ2" s="10" t="s">
        <v>468</v>
      </c>
      <c r="CA2" s="99" t="s">
        <v>469</v>
      </c>
      <c r="CB2" s="99"/>
      <c r="CC2" s="10" t="s">
        <v>457</v>
      </c>
      <c r="CD2" s="10" t="s">
        <v>470</v>
      </c>
      <c r="CE2" s="10" t="s">
        <v>471</v>
      </c>
      <c r="CF2" s="10" t="s">
        <v>472</v>
      </c>
      <c r="CG2" s="10" t="s">
        <v>452</v>
      </c>
      <c r="CH2" s="10" t="s">
        <v>458</v>
      </c>
      <c r="CI2" s="10" t="s">
        <v>473</v>
      </c>
      <c r="CJ2" s="10" t="s">
        <v>474</v>
      </c>
      <c r="CK2" s="10" t="s">
        <v>456</v>
      </c>
      <c r="CL2" s="10" t="s">
        <v>450</v>
      </c>
      <c r="CM2" s="10" t="s">
        <v>451</v>
      </c>
      <c r="CN2" s="10" t="s">
        <v>457</v>
      </c>
      <c r="CO2" s="10" t="s">
        <v>452</v>
      </c>
      <c r="CP2" s="10" t="s">
        <v>458</v>
      </c>
      <c r="CQ2" s="10" t="s">
        <v>475</v>
      </c>
      <c r="CR2" s="10" t="s">
        <v>456</v>
      </c>
      <c r="CS2" s="10" t="s">
        <v>462</v>
      </c>
      <c r="CT2" s="10" t="s">
        <v>476</v>
      </c>
      <c r="CU2" s="10" t="s">
        <v>464</v>
      </c>
      <c r="CV2" s="10" t="s">
        <v>450</v>
      </c>
      <c r="CW2" s="10" t="s">
        <v>451</v>
      </c>
      <c r="CX2" s="10" t="s">
        <v>477</v>
      </c>
      <c r="CY2" s="10" t="s">
        <v>452</v>
      </c>
      <c r="CZ2" s="10" t="s">
        <v>458</v>
      </c>
      <c r="DA2" s="10" t="s">
        <v>478</v>
      </c>
      <c r="DB2" s="10" t="s">
        <v>456</v>
      </c>
      <c r="DC2" s="10" t="s">
        <v>479</v>
      </c>
      <c r="DD2" s="10" t="s">
        <v>480</v>
      </c>
      <c r="DE2" s="10" t="s">
        <v>450</v>
      </c>
      <c r="DF2" s="10" t="s">
        <v>451</v>
      </c>
      <c r="DG2" s="10" t="s">
        <v>457</v>
      </c>
      <c r="DH2" s="10" t="s">
        <v>452</v>
      </c>
      <c r="DI2" s="10" t="s">
        <v>458</v>
      </c>
      <c r="DJ2" s="10" t="s">
        <v>481</v>
      </c>
      <c r="DK2" s="10" t="s">
        <v>456</v>
      </c>
      <c r="DL2" s="10" t="s">
        <v>450</v>
      </c>
      <c r="DM2" s="10" t="s">
        <v>451</v>
      </c>
      <c r="DN2" s="10" t="s">
        <v>457</v>
      </c>
      <c r="DO2" s="10" t="s">
        <v>452</v>
      </c>
      <c r="DP2" s="10" t="s">
        <v>458</v>
      </c>
      <c r="DQ2" s="10" t="s">
        <v>482</v>
      </c>
      <c r="DR2" s="10" t="s">
        <v>456</v>
      </c>
      <c r="DS2" s="10" t="s">
        <v>462</v>
      </c>
      <c r="DT2" s="10" t="s">
        <v>476</v>
      </c>
      <c r="DU2" s="10" t="s">
        <v>464</v>
      </c>
      <c r="DV2" s="10" t="s">
        <v>450</v>
      </c>
      <c r="DW2" s="10" t="s">
        <v>451</v>
      </c>
      <c r="DX2" s="10" t="s">
        <v>477</v>
      </c>
      <c r="DY2" s="10" t="s">
        <v>452</v>
      </c>
      <c r="DZ2" s="10" t="s">
        <v>458</v>
      </c>
      <c r="EA2" s="10" t="s">
        <v>483</v>
      </c>
      <c r="EB2" s="10" t="s">
        <v>456</v>
      </c>
      <c r="EC2" s="10" t="s">
        <v>450</v>
      </c>
      <c r="ED2" s="10" t="s">
        <v>451</v>
      </c>
      <c r="EE2" s="10" t="s">
        <v>457</v>
      </c>
      <c r="EF2" s="10" t="s">
        <v>452</v>
      </c>
      <c r="EG2" s="10" t="s">
        <v>458</v>
      </c>
      <c r="EH2" s="10" t="s">
        <v>484</v>
      </c>
      <c r="EI2" s="10" t="s">
        <v>456</v>
      </c>
      <c r="EJ2" s="10" t="s">
        <v>462</v>
      </c>
      <c r="EK2" s="10" t="s">
        <v>476</v>
      </c>
      <c r="EL2" s="10" t="s">
        <v>464</v>
      </c>
      <c r="EM2" s="10" t="s">
        <v>450</v>
      </c>
      <c r="EN2" s="10" t="s">
        <v>477</v>
      </c>
      <c r="EO2" s="10" t="s">
        <v>452</v>
      </c>
      <c r="EP2" s="10" t="s">
        <v>458</v>
      </c>
      <c r="EQ2" s="10" t="s">
        <v>485</v>
      </c>
      <c r="ER2" s="10" t="s">
        <v>456</v>
      </c>
      <c r="ES2" s="10" t="s">
        <v>450</v>
      </c>
      <c r="ET2" s="10" t="s">
        <v>451</v>
      </c>
      <c r="EU2" s="10" t="s">
        <v>457</v>
      </c>
      <c r="EV2" s="10" t="s">
        <v>452</v>
      </c>
      <c r="EW2" s="10"/>
      <c r="EZ2" s="47" t="s">
        <v>77</v>
      </c>
      <c r="FC2" s="10" t="s">
        <v>458</v>
      </c>
      <c r="FD2" s="10" t="s">
        <v>486</v>
      </c>
      <c r="FE2" s="10" t="s">
        <v>456</v>
      </c>
      <c r="FF2" s="10" t="s">
        <v>450</v>
      </c>
      <c r="FG2" s="10" t="s">
        <v>451</v>
      </c>
      <c r="FH2" s="10" t="s">
        <v>457</v>
      </c>
      <c r="FI2" s="10" t="s">
        <v>452</v>
      </c>
      <c r="FM2" s="47" t="s">
        <v>77</v>
      </c>
      <c r="FN2" s="10"/>
      <c r="FO2" s="10"/>
      <c r="FQ2" s="10"/>
      <c r="FR2" s="10"/>
      <c r="FS2" s="10"/>
      <c r="FT2" s="10"/>
      <c r="FU2" s="10"/>
      <c r="FW2" s="47" t="s">
        <v>77</v>
      </c>
      <c r="FX2" s="10" t="s">
        <v>487</v>
      </c>
      <c r="GB2" s="47" t="s">
        <v>77</v>
      </c>
      <c r="GC2" s="10" t="s">
        <v>488</v>
      </c>
      <c r="GD2" s="10" t="s">
        <v>489</v>
      </c>
    </row>
    <row r="3" spans="1:186" s="10" customFormat="1" ht="178.5" customHeight="1">
      <c r="A3" s="47" t="s">
        <v>199</v>
      </c>
      <c r="C3" s="10" t="s">
        <v>490</v>
      </c>
      <c r="G3" s="47" t="s">
        <v>199</v>
      </c>
      <c r="H3" s="10" t="s">
        <v>491</v>
      </c>
      <c r="I3" s="10" t="s">
        <v>492</v>
      </c>
      <c r="J3" s="99" t="s">
        <v>493</v>
      </c>
      <c r="K3" s="99"/>
      <c r="L3" s="99"/>
      <c r="P3" s="47" t="s">
        <v>199</v>
      </c>
      <c r="R3" s="4"/>
      <c r="S3" s="4"/>
      <c r="W3" s="47" t="s">
        <v>199</v>
      </c>
      <c r="Y3" s="10" t="s">
        <v>494</v>
      </c>
      <c r="Z3" s="10" t="s">
        <v>495</v>
      </c>
      <c r="AB3" s="10" t="s">
        <v>496</v>
      </c>
      <c r="AC3" s="10" t="s">
        <v>496</v>
      </c>
      <c r="AD3" s="10" t="s">
        <v>488</v>
      </c>
      <c r="AH3" s="47" t="s">
        <v>199</v>
      </c>
      <c r="AM3" s="46"/>
      <c r="AN3" s="46"/>
      <c r="AO3" s="46"/>
      <c r="AP3" s="46"/>
      <c r="AQ3" s="46"/>
      <c r="AR3" s="10" t="s">
        <v>488</v>
      </c>
      <c r="AV3" s="47" t="s">
        <v>199</v>
      </c>
      <c r="AY3" s="10" t="s">
        <v>497</v>
      </c>
      <c r="BA3" s="10" t="s">
        <v>498</v>
      </c>
      <c r="BB3" s="46"/>
      <c r="BC3" s="46"/>
      <c r="BD3" s="46"/>
      <c r="BE3" s="10" t="s">
        <v>488</v>
      </c>
      <c r="BF3" s="10" t="s">
        <v>499</v>
      </c>
      <c r="BG3" s="10" t="s">
        <v>500</v>
      </c>
      <c r="BK3" s="10" t="s">
        <v>501</v>
      </c>
      <c r="BO3" s="10" t="s">
        <v>488</v>
      </c>
      <c r="BQ3" s="10" t="s">
        <v>502</v>
      </c>
      <c r="BV3" s="10" t="s">
        <v>488</v>
      </c>
      <c r="BX3" s="10" t="s">
        <v>503</v>
      </c>
      <c r="CA3" s="99" t="s">
        <v>504</v>
      </c>
      <c r="CB3" s="99"/>
      <c r="CE3" s="10" t="s">
        <v>505</v>
      </c>
      <c r="CF3" s="10" t="s">
        <v>505</v>
      </c>
      <c r="CG3" s="10" t="s">
        <v>488</v>
      </c>
      <c r="CO3" s="10" t="s">
        <v>488</v>
      </c>
      <c r="CQ3" s="10" t="s">
        <v>506</v>
      </c>
      <c r="CT3" s="10" t="s">
        <v>501</v>
      </c>
      <c r="CX3" s="10" t="s">
        <v>507</v>
      </c>
      <c r="CY3" s="10" t="s">
        <v>488</v>
      </c>
      <c r="DA3" s="10" t="s">
        <v>508</v>
      </c>
      <c r="DB3" s="10" t="s">
        <v>509</v>
      </c>
      <c r="DD3" s="10" t="s">
        <v>510</v>
      </c>
      <c r="DH3" s="10" t="s">
        <v>488</v>
      </c>
      <c r="DO3" s="10" t="s">
        <v>488</v>
      </c>
      <c r="DT3" s="10" t="s">
        <v>501</v>
      </c>
      <c r="DX3" s="10" t="s">
        <v>511</v>
      </c>
      <c r="DY3" s="10" t="s">
        <v>488</v>
      </c>
      <c r="EF3" s="10" t="s">
        <v>488</v>
      </c>
      <c r="EK3" s="10" t="s">
        <v>501</v>
      </c>
      <c r="EN3" s="10" t="s">
        <v>512</v>
      </c>
      <c r="EO3" s="10" t="s">
        <v>488</v>
      </c>
      <c r="EV3" s="10" t="s">
        <v>488</v>
      </c>
      <c r="EX3" s="9"/>
      <c r="EY3" s="9"/>
      <c r="EZ3" s="47" t="s">
        <v>199</v>
      </c>
      <c r="FD3" s="46"/>
      <c r="FE3" s="46"/>
      <c r="FF3" s="46"/>
      <c r="FG3" s="46"/>
      <c r="FH3" s="46"/>
      <c r="FI3" s="10" t="s">
        <v>488</v>
      </c>
      <c r="FJ3" s="9"/>
      <c r="FK3" s="9"/>
      <c r="FL3" s="9"/>
      <c r="FM3" s="47" t="s">
        <v>199</v>
      </c>
      <c r="FO3" s="10" t="s">
        <v>513</v>
      </c>
      <c r="FP3" s="10" t="s">
        <v>514</v>
      </c>
      <c r="FQ3" s="10" t="s">
        <v>515</v>
      </c>
      <c r="FR3" s="10" t="s">
        <v>516</v>
      </c>
      <c r="FS3" s="10" t="s">
        <v>488</v>
      </c>
      <c r="FV3" s="9"/>
      <c r="FW3" s="44" t="s">
        <v>199</v>
      </c>
      <c r="FX3" s="10" t="s">
        <v>517</v>
      </c>
      <c r="FY3" s="9"/>
      <c r="FZ3" s="9"/>
      <c r="GA3" s="9"/>
      <c r="GB3" s="47" t="s">
        <v>199</v>
      </c>
      <c r="GD3" s="10" t="s">
        <v>518</v>
      </c>
    </row>
    <row r="4" spans="1:186">
      <c r="A4" s="25" t="s">
        <v>99</v>
      </c>
      <c r="B4" s="9"/>
      <c r="C4" s="50" t="s">
        <v>519</v>
      </c>
      <c r="G4" s="25" t="s">
        <v>99</v>
      </c>
      <c r="H4" s="9"/>
      <c r="I4" s="50" t="s">
        <v>519</v>
      </c>
      <c r="J4" s="50"/>
      <c r="K4" s="50" t="s">
        <v>519</v>
      </c>
      <c r="L4" s="50" t="s">
        <v>519</v>
      </c>
      <c r="P4" s="25" t="s">
        <v>99</v>
      </c>
      <c r="Q4" s="9"/>
      <c r="R4" s="50" t="s">
        <v>519</v>
      </c>
      <c r="S4" s="32"/>
      <c r="W4" s="25" t="s">
        <v>99</v>
      </c>
      <c r="X4" s="9"/>
      <c r="Y4" s="51" t="s">
        <v>520</v>
      </c>
      <c r="Z4" s="25" t="s">
        <v>521</v>
      </c>
      <c r="AA4" s="25" t="s">
        <v>522</v>
      </c>
      <c r="AB4" s="52" t="s">
        <v>523</v>
      </c>
      <c r="AC4" s="52" t="s">
        <v>523</v>
      </c>
      <c r="AD4" s="25" t="s">
        <v>524</v>
      </c>
      <c r="AH4" s="25" t="s">
        <v>99</v>
      </c>
      <c r="AI4" s="25"/>
      <c r="AJ4" s="9"/>
      <c r="AK4" s="50" t="s">
        <v>519</v>
      </c>
      <c r="AL4" s="25" t="s">
        <v>519</v>
      </c>
      <c r="AM4" s="52" t="s">
        <v>525</v>
      </c>
      <c r="AN4" s="52" t="s">
        <v>522</v>
      </c>
      <c r="AO4" s="25" t="s">
        <v>523</v>
      </c>
      <c r="AP4" s="25" t="s">
        <v>523</v>
      </c>
      <c r="AQ4" s="52" t="s">
        <v>522</v>
      </c>
      <c r="AR4" s="25" t="s">
        <v>524</v>
      </c>
      <c r="AS4" s="25"/>
      <c r="AV4" s="25" t="s">
        <v>99</v>
      </c>
      <c r="AW4" s="9"/>
      <c r="AX4" s="50" t="s">
        <v>519</v>
      </c>
      <c r="AY4" s="52" t="s">
        <v>525</v>
      </c>
      <c r="AZ4" s="52" t="s">
        <v>522</v>
      </c>
      <c r="BA4" s="52" t="s">
        <v>526</v>
      </c>
      <c r="BB4" s="52" t="s">
        <v>523</v>
      </c>
      <c r="BC4" s="52" t="s">
        <v>523</v>
      </c>
      <c r="BD4" s="52" t="s">
        <v>522</v>
      </c>
      <c r="BE4" s="25" t="s">
        <v>524</v>
      </c>
      <c r="BF4" s="53"/>
      <c r="BG4" s="9"/>
      <c r="BH4" s="52" t="s">
        <v>527</v>
      </c>
      <c r="BI4" s="52" t="s">
        <v>522</v>
      </c>
      <c r="BJ4" s="52" t="s">
        <v>522</v>
      </c>
      <c r="BK4" s="25" t="s">
        <v>522</v>
      </c>
      <c r="BL4" s="25" t="s">
        <v>522</v>
      </c>
      <c r="BM4" s="25" t="s">
        <v>523</v>
      </c>
      <c r="BN4" s="25" t="s">
        <v>523</v>
      </c>
      <c r="BO4" s="54" t="s">
        <v>524</v>
      </c>
      <c r="BP4" s="50" t="s">
        <v>519</v>
      </c>
      <c r="BQ4" s="52" t="s">
        <v>525</v>
      </c>
      <c r="BR4" s="52" t="s">
        <v>522</v>
      </c>
      <c r="BS4" s="25" t="s">
        <v>523</v>
      </c>
      <c r="BT4" s="25" t="s">
        <v>523</v>
      </c>
      <c r="BU4" s="52" t="s">
        <v>522</v>
      </c>
      <c r="BV4" s="54" t="s">
        <v>524</v>
      </c>
      <c r="BW4" s="50" t="s">
        <v>519</v>
      </c>
      <c r="BX4" s="25" t="s">
        <v>527</v>
      </c>
      <c r="BY4" s="25" t="s">
        <v>526</v>
      </c>
      <c r="BZ4" s="25" t="s">
        <v>528</v>
      </c>
      <c r="CA4" s="25" t="s">
        <v>529</v>
      </c>
      <c r="CB4" s="25" t="s">
        <v>530</v>
      </c>
      <c r="CC4" s="52" t="s">
        <v>522</v>
      </c>
      <c r="CD4" s="25" t="s">
        <v>531</v>
      </c>
      <c r="CE4" s="25" t="s">
        <v>532</v>
      </c>
      <c r="CF4" s="25" t="s">
        <v>532</v>
      </c>
      <c r="CG4" s="54" t="s">
        <v>524</v>
      </c>
      <c r="CH4" s="25" t="s">
        <v>519</v>
      </c>
      <c r="CI4" s="25" t="s">
        <v>519</v>
      </c>
      <c r="CJ4" s="52" t="s">
        <v>525</v>
      </c>
      <c r="CK4" s="52" t="s">
        <v>522</v>
      </c>
      <c r="CL4" s="25" t="s">
        <v>523</v>
      </c>
      <c r="CM4" s="25" t="s">
        <v>523</v>
      </c>
      <c r="CN4" s="52" t="s">
        <v>522</v>
      </c>
      <c r="CO4" s="54" t="s">
        <v>524</v>
      </c>
      <c r="CP4" s="50" t="s">
        <v>519</v>
      </c>
      <c r="CQ4" s="52" t="s">
        <v>527</v>
      </c>
      <c r="CR4" s="52" t="s">
        <v>522</v>
      </c>
      <c r="CS4" s="52" t="s">
        <v>522</v>
      </c>
      <c r="CT4" s="25" t="s">
        <v>522</v>
      </c>
      <c r="CU4" s="25" t="s">
        <v>522</v>
      </c>
      <c r="CV4" s="25" t="s">
        <v>523</v>
      </c>
      <c r="CW4" s="25" t="s">
        <v>523</v>
      </c>
      <c r="CX4" s="25" t="s">
        <v>528</v>
      </c>
      <c r="CY4" s="54" t="s">
        <v>524</v>
      </c>
      <c r="CZ4" s="53"/>
      <c r="DA4" s="25" t="s">
        <v>525</v>
      </c>
      <c r="DB4" s="25" t="s">
        <v>522</v>
      </c>
      <c r="DC4" s="25" t="s">
        <v>533</v>
      </c>
      <c r="DD4" s="25" t="s">
        <v>534</v>
      </c>
      <c r="DE4" s="25" t="s">
        <v>523</v>
      </c>
      <c r="DF4" s="25" t="s">
        <v>523</v>
      </c>
      <c r="DG4" s="25" t="s">
        <v>522</v>
      </c>
      <c r="DH4" s="54" t="s">
        <v>524</v>
      </c>
      <c r="DI4" s="25" t="s">
        <v>519</v>
      </c>
      <c r="DJ4" s="52" t="s">
        <v>525</v>
      </c>
      <c r="DK4" s="52" t="s">
        <v>522</v>
      </c>
      <c r="DL4" s="25" t="s">
        <v>523</v>
      </c>
      <c r="DM4" s="25" t="s">
        <v>523</v>
      </c>
      <c r="DN4" s="52" t="s">
        <v>522</v>
      </c>
      <c r="DO4" s="54" t="s">
        <v>524</v>
      </c>
      <c r="DP4" s="50" t="s">
        <v>519</v>
      </c>
      <c r="DQ4" s="52" t="s">
        <v>527</v>
      </c>
      <c r="DR4" s="52" t="s">
        <v>522</v>
      </c>
      <c r="DS4" s="52" t="s">
        <v>522</v>
      </c>
      <c r="DT4" s="25" t="s">
        <v>522</v>
      </c>
      <c r="DU4" s="25" t="s">
        <v>522</v>
      </c>
      <c r="DV4" s="25" t="s">
        <v>523</v>
      </c>
      <c r="DW4" s="25" t="s">
        <v>523</v>
      </c>
      <c r="DX4" s="25" t="s">
        <v>528</v>
      </c>
      <c r="DY4" s="54" t="s">
        <v>524</v>
      </c>
      <c r="DZ4" s="25" t="s">
        <v>519</v>
      </c>
      <c r="EA4" s="52" t="s">
        <v>525</v>
      </c>
      <c r="EB4" s="52" t="s">
        <v>522</v>
      </c>
      <c r="EC4" s="25" t="s">
        <v>523</v>
      </c>
      <c r="ED4" s="25" t="s">
        <v>523</v>
      </c>
      <c r="EE4" s="52" t="s">
        <v>522</v>
      </c>
      <c r="EF4" s="54" t="s">
        <v>524</v>
      </c>
      <c r="EG4" s="50" t="s">
        <v>519</v>
      </c>
      <c r="EH4" s="52" t="s">
        <v>527</v>
      </c>
      <c r="EI4" s="52" t="s">
        <v>522</v>
      </c>
      <c r="EJ4" s="52" t="s">
        <v>522</v>
      </c>
      <c r="EK4" s="25" t="s">
        <v>522</v>
      </c>
      <c r="EL4" s="25" t="s">
        <v>522</v>
      </c>
      <c r="EM4" s="25" t="s">
        <v>523</v>
      </c>
      <c r="EN4" s="25" t="s">
        <v>528</v>
      </c>
      <c r="EO4" s="52" t="s">
        <v>524</v>
      </c>
      <c r="EP4" s="50" t="s">
        <v>519</v>
      </c>
      <c r="EQ4" s="52" t="s">
        <v>525</v>
      </c>
      <c r="ER4" s="52" t="s">
        <v>522</v>
      </c>
      <c r="ES4" s="25" t="s">
        <v>523</v>
      </c>
      <c r="ET4" s="25" t="s">
        <v>523</v>
      </c>
      <c r="EU4" s="52" t="s">
        <v>522</v>
      </c>
      <c r="EV4" s="52" t="s">
        <v>524</v>
      </c>
      <c r="EW4" s="25"/>
      <c r="EZ4" s="25" t="s">
        <v>99</v>
      </c>
      <c r="FA4" s="25"/>
      <c r="FB4" s="9"/>
      <c r="FC4" s="50" t="s">
        <v>519</v>
      </c>
      <c r="FD4" s="52" t="s">
        <v>525</v>
      </c>
      <c r="FE4" s="52" t="s">
        <v>522</v>
      </c>
      <c r="FF4" s="25" t="s">
        <v>523</v>
      </c>
      <c r="FG4" s="25" t="s">
        <v>523</v>
      </c>
      <c r="FH4" s="52" t="s">
        <v>522</v>
      </c>
      <c r="FI4" s="25" t="s">
        <v>524</v>
      </c>
      <c r="FM4" s="25" t="s">
        <v>99</v>
      </c>
      <c r="FN4" s="9"/>
      <c r="FO4" s="51" t="s">
        <v>525</v>
      </c>
      <c r="FP4" s="52" t="s">
        <v>525</v>
      </c>
      <c r="FQ4" s="52" t="s">
        <v>526</v>
      </c>
      <c r="FR4" s="25" t="s">
        <v>522</v>
      </c>
      <c r="FS4" s="25" t="s">
        <v>524</v>
      </c>
      <c r="FT4" s="25"/>
      <c r="FU4" s="32"/>
      <c r="FW4" s="44" t="s">
        <v>99</v>
      </c>
      <c r="FX4" s="55" t="s">
        <v>535</v>
      </c>
      <c r="GB4" s="25" t="s">
        <v>99</v>
      </c>
      <c r="GC4" s="50" t="s">
        <v>536</v>
      </c>
      <c r="GD4" s="25" t="s">
        <v>526</v>
      </c>
    </row>
    <row r="5" spans="1:186" s="57" customFormat="1" ht="11.25">
      <c r="A5" s="20" t="s">
        <v>106</v>
      </c>
      <c r="B5" s="20" t="s">
        <v>537</v>
      </c>
      <c r="C5" s="56" t="s">
        <v>538</v>
      </c>
      <c r="G5" s="20" t="s">
        <v>106</v>
      </c>
      <c r="H5" s="20" t="s">
        <v>539</v>
      </c>
      <c r="I5" s="56" t="s">
        <v>540</v>
      </c>
      <c r="J5" s="56" t="s">
        <v>541</v>
      </c>
      <c r="K5" s="56" t="s">
        <v>542</v>
      </c>
      <c r="L5" s="56" t="s">
        <v>543</v>
      </c>
      <c r="P5" s="20" t="s">
        <v>106</v>
      </c>
      <c r="Q5" s="20" t="s">
        <v>544</v>
      </c>
      <c r="R5" s="56" t="s">
        <v>545</v>
      </c>
      <c r="S5" s="58"/>
      <c r="W5" s="20" t="s">
        <v>106</v>
      </c>
      <c r="X5" s="20" t="s">
        <v>537</v>
      </c>
      <c r="Y5" s="59" t="s">
        <v>546</v>
      </c>
      <c r="Z5" s="20" t="s">
        <v>547</v>
      </c>
      <c r="AA5" s="20" t="s">
        <v>228</v>
      </c>
      <c r="AB5" s="20" t="s">
        <v>548</v>
      </c>
      <c r="AC5" s="20" t="s">
        <v>549</v>
      </c>
      <c r="AD5" s="20" t="s">
        <v>550</v>
      </c>
      <c r="AH5" s="20" t="s">
        <v>106</v>
      </c>
      <c r="AI5" s="20" t="s">
        <v>537</v>
      </c>
      <c r="AJ5" s="20" t="s">
        <v>539</v>
      </c>
      <c r="AK5" s="56" t="s">
        <v>551</v>
      </c>
      <c r="AL5" s="60" t="s">
        <v>552</v>
      </c>
      <c r="AM5" s="20" t="s">
        <v>553</v>
      </c>
      <c r="AN5" s="20" t="s">
        <v>554</v>
      </c>
      <c r="AO5" s="20" t="s">
        <v>555</v>
      </c>
      <c r="AP5" s="20" t="s">
        <v>556</v>
      </c>
      <c r="AQ5" s="20" t="s">
        <v>557</v>
      </c>
      <c r="AR5" s="20" t="s">
        <v>558</v>
      </c>
      <c r="AS5" s="55"/>
      <c r="AV5" s="20" t="s">
        <v>106</v>
      </c>
      <c r="AW5" s="20" t="s">
        <v>539</v>
      </c>
      <c r="AX5" s="56" t="s">
        <v>559</v>
      </c>
      <c r="AY5" s="20" t="s">
        <v>560</v>
      </c>
      <c r="AZ5" s="20" t="s">
        <v>561</v>
      </c>
      <c r="BA5" s="20" t="s">
        <v>562</v>
      </c>
      <c r="BB5" s="20" t="s">
        <v>563</v>
      </c>
      <c r="BC5" s="20" t="s">
        <v>564</v>
      </c>
      <c r="BD5" s="20" t="s">
        <v>565</v>
      </c>
      <c r="BE5" s="20" t="s">
        <v>566</v>
      </c>
      <c r="BF5" s="56" t="s">
        <v>567</v>
      </c>
      <c r="BG5" s="20" t="s">
        <v>568</v>
      </c>
      <c r="BH5" s="20" t="s">
        <v>569</v>
      </c>
      <c r="BI5" s="20" t="s">
        <v>570</v>
      </c>
      <c r="BJ5" s="20" t="s">
        <v>571</v>
      </c>
      <c r="BK5" s="20" t="s">
        <v>572</v>
      </c>
      <c r="BL5" s="20" t="s">
        <v>573</v>
      </c>
      <c r="BM5" s="20" t="s">
        <v>574</v>
      </c>
      <c r="BN5" s="20" t="s">
        <v>575</v>
      </c>
      <c r="BO5" s="61" t="s">
        <v>576</v>
      </c>
      <c r="BP5" s="56" t="s">
        <v>577</v>
      </c>
      <c r="BQ5" s="20" t="s">
        <v>578</v>
      </c>
      <c r="BR5" s="20" t="s">
        <v>579</v>
      </c>
      <c r="BS5" s="20" t="s">
        <v>580</v>
      </c>
      <c r="BT5" s="20" t="s">
        <v>581</v>
      </c>
      <c r="BU5" s="20" t="s">
        <v>582</v>
      </c>
      <c r="BV5" s="61" t="s">
        <v>583</v>
      </c>
      <c r="BW5" s="56" t="s">
        <v>584</v>
      </c>
      <c r="BX5" s="20" t="s">
        <v>585</v>
      </c>
      <c r="BY5" s="20" t="s">
        <v>586</v>
      </c>
      <c r="BZ5" s="20" t="s">
        <v>587</v>
      </c>
      <c r="CA5" s="20" t="s">
        <v>588</v>
      </c>
      <c r="CB5" s="20" t="s">
        <v>589</v>
      </c>
      <c r="CC5" s="20" t="s">
        <v>590</v>
      </c>
      <c r="CD5" s="20" t="s">
        <v>591</v>
      </c>
      <c r="CE5" s="20" t="s">
        <v>592</v>
      </c>
      <c r="CF5" s="20" t="s">
        <v>593</v>
      </c>
      <c r="CG5" s="61" t="s">
        <v>594</v>
      </c>
      <c r="CH5" s="56" t="s">
        <v>595</v>
      </c>
      <c r="CI5" s="60" t="s">
        <v>596</v>
      </c>
      <c r="CJ5" s="20" t="s">
        <v>597</v>
      </c>
      <c r="CK5" s="20" t="s">
        <v>598</v>
      </c>
      <c r="CL5" s="20" t="s">
        <v>599</v>
      </c>
      <c r="CM5" s="20" t="s">
        <v>600</v>
      </c>
      <c r="CN5" s="20" t="s">
        <v>601</v>
      </c>
      <c r="CO5" s="61" t="s">
        <v>602</v>
      </c>
      <c r="CP5" s="56" t="s">
        <v>603</v>
      </c>
      <c r="CQ5" s="20" t="s">
        <v>604</v>
      </c>
      <c r="CR5" s="20" t="s">
        <v>605</v>
      </c>
      <c r="CS5" s="20" t="s">
        <v>606</v>
      </c>
      <c r="CT5" s="20" t="s">
        <v>607</v>
      </c>
      <c r="CU5" s="20" t="s">
        <v>608</v>
      </c>
      <c r="CV5" s="20" t="s">
        <v>609</v>
      </c>
      <c r="CW5" s="20" t="s">
        <v>610</v>
      </c>
      <c r="CX5" s="20" t="s">
        <v>611</v>
      </c>
      <c r="CY5" s="61" t="s">
        <v>612</v>
      </c>
      <c r="CZ5" s="56" t="s">
        <v>613</v>
      </c>
      <c r="DA5" s="20" t="s">
        <v>614</v>
      </c>
      <c r="DB5" s="20" t="s">
        <v>615</v>
      </c>
      <c r="DC5" s="20" t="s">
        <v>616</v>
      </c>
      <c r="DD5" s="60" t="s">
        <v>617</v>
      </c>
      <c r="DE5" s="20" t="s">
        <v>618</v>
      </c>
      <c r="DF5" s="20" t="s">
        <v>619</v>
      </c>
      <c r="DG5" s="20" t="s">
        <v>620</v>
      </c>
      <c r="DH5" s="61" t="s">
        <v>621</v>
      </c>
      <c r="DI5" s="60" t="s">
        <v>622</v>
      </c>
      <c r="DJ5" s="20" t="s">
        <v>623</v>
      </c>
      <c r="DK5" s="20" t="s">
        <v>624</v>
      </c>
      <c r="DL5" s="20" t="s">
        <v>625</v>
      </c>
      <c r="DM5" s="20" t="s">
        <v>626</v>
      </c>
      <c r="DN5" s="20" t="s">
        <v>627</v>
      </c>
      <c r="DO5" s="61" t="s">
        <v>628</v>
      </c>
      <c r="DP5" s="56" t="s">
        <v>629</v>
      </c>
      <c r="DQ5" s="20" t="s">
        <v>630</v>
      </c>
      <c r="DR5" s="20" t="s">
        <v>631</v>
      </c>
      <c r="DS5" s="20" t="s">
        <v>632</v>
      </c>
      <c r="DT5" s="20" t="s">
        <v>633</v>
      </c>
      <c r="DU5" s="20" t="s">
        <v>634</v>
      </c>
      <c r="DV5" s="20" t="s">
        <v>635</v>
      </c>
      <c r="DW5" s="20" t="s">
        <v>636</v>
      </c>
      <c r="DX5" s="20" t="s">
        <v>637</v>
      </c>
      <c r="DY5" s="61" t="s">
        <v>638</v>
      </c>
      <c r="DZ5" s="59" t="s">
        <v>639</v>
      </c>
      <c r="EA5" s="20" t="s">
        <v>640</v>
      </c>
      <c r="EB5" s="20" t="s">
        <v>641</v>
      </c>
      <c r="EC5" s="20" t="s">
        <v>642</v>
      </c>
      <c r="ED5" s="20" t="s">
        <v>643</v>
      </c>
      <c r="EE5" s="20" t="s">
        <v>644</v>
      </c>
      <c r="EF5" s="61" t="s">
        <v>645</v>
      </c>
      <c r="EG5" s="56" t="s">
        <v>646</v>
      </c>
      <c r="EH5" s="20" t="s">
        <v>647</v>
      </c>
      <c r="EI5" s="20" t="s">
        <v>648</v>
      </c>
      <c r="EJ5" s="20" t="s">
        <v>649</v>
      </c>
      <c r="EK5" s="20" t="s">
        <v>650</v>
      </c>
      <c r="EL5" s="20" t="s">
        <v>651</v>
      </c>
      <c r="EM5" s="20" t="s">
        <v>652</v>
      </c>
      <c r="EN5" s="20" t="s">
        <v>653</v>
      </c>
      <c r="EO5" s="20" t="s">
        <v>654</v>
      </c>
      <c r="EP5" s="59" t="s">
        <v>655</v>
      </c>
      <c r="EQ5" s="20" t="s">
        <v>656</v>
      </c>
      <c r="ER5" s="20" t="s">
        <v>657</v>
      </c>
      <c r="ES5" s="20" t="s">
        <v>658</v>
      </c>
      <c r="ET5" s="20" t="s">
        <v>659</v>
      </c>
      <c r="EU5" s="20" t="s">
        <v>660</v>
      </c>
      <c r="EV5" s="20" t="s">
        <v>661</v>
      </c>
      <c r="EW5" s="55"/>
      <c r="EZ5" s="20" t="s">
        <v>106</v>
      </c>
      <c r="FA5" s="20" t="s">
        <v>539</v>
      </c>
      <c r="FB5" s="20" t="s">
        <v>544</v>
      </c>
      <c r="FC5" s="56" t="s">
        <v>662</v>
      </c>
      <c r="FD5" s="20" t="s">
        <v>663</v>
      </c>
      <c r="FE5" s="20" t="s">
        <v>664</v>
      </c>
      <c r="FF5" s="20" t="s">
        <v>665</v>
      </c>
      <c r="FG5" s="20" t="s">
        <v>666</v>
      </c>
      <c r="FH5" s="20" t="s">
        <v>667</v>
      </c>
      <c r="FI5" s="20" t="s">
        <v>668</v>
      </c>
      <c r="FM5" s="20" t="s">
        <v>106</v>
      </c>
      <c r="FN5" s="20" t="s">
        <v>544</v>
      </c>
      <c r="FO5" s="59" t="s">
        <v>669</v>
      </c>
      <c r="FP5" s="20" t="s">
        <v>670</v>
      </c>
      <c r="FQ5" s="20" t="s">
        <v>671</v>
      </c>
      <c r="FR5" s="20" t="s">
        <v>672</v>
      </c>
      <c r="FS5" s="20" t="s">
        <v>673</v>
      </c>
      <c r="FT5" s="55"/>
      <c r="FU5" s="58"/>
      <c r="FW5" s="62" t="s">
        <v>106</v>
      </c>
      <c r="FX5" s="20" t="s">
        <v>674</v>
      </c>
      <c r="FY5" s="63"/>
      <c r="FZ5" s="63"/>
      <c r="GB5" s="20" t="s">
        <v>106</v>
      </c>
      <c r="GC5" s="59" t="s">
        <v>36</v>
      </c>
      <c r="GD5" s="20" t="s">
        <v>675</v>
      </c>
    </row>
    <row r="6" spans="1:186">
      <c r="A6" s="9" t="s">
        <v>38</v>
      </c>
      <c r="B6" s="9" t="s">
        <v>676</v>
      </c>
      <c r="C6" s="64">
        <v>1</v>
      </c>
      <c r="G6" s="9" t="s">
        <v>38</v>
      </c>
      <c r="H6" s="9" t="s">
        <v>677</v>
      </c>
      <c r="I6" s="64">
        <v>0</v>
      </c>
      <c r="J6" s="64">
        <v>1</v>
      </c>
      <c r="K6" s="64">
        <v>0</v>
      </c>
      <c r="L6" s="64">
        <v>0</v>
      </c>
      <c r="P6" s="9" t="s">
        <v>38</v>
      </c>
      <c r="Q6" s="9" t="s">
        <v>130</v>
      </c>
      <c r="R6" s="64">
        <v>1</v>
      </c>
      <c r="S6" s="2"/>
      <c r="W6" s="9" t="s">
        <v>38</v>
      </c>
      <c r="X6" s="9" t="s">
        <v>676</v>
      </c>
      <c r="Y6" s="53">
        <v>905</v>
      </c>
      <c r="Z6" s="9">
        <v>0.8</v>
      </c>
      <c r="AA6" s="9">
        <v>0.71</v>
      </c>
      <c r="AB6" s="9">
        <v>13.574999999999999</v>
      </c>
      <c r="AC6" s="9">
        <v>0</v>
      </c>
      <c r="AD6" s="9">
        <v>10</v>
      </c>
      <c r="AH6" s="9" t="s">
        <v>38</v>
      </c>
      <c r="AI6" s="9" t="s">
        <v>676</v>
      </c>
      <c r="AJ6" s="9" t="s">
        <v>677</v>
      </c>
      <c r="AK6" s="64">
        <v>0</v>
      </c>
      <c r="AL6" s="65">
        <v>0</v>
      </c>
      <c r="AM6" s="9">
        <v>0</v>
      </c>
      <c r="AN6" s="9">
        <v>0</v>
      </c>
      <c r="AO6" s="9">
        <v>0</v>
      </c>
      <c r="AP6" s="9">
        <v>0</v>
      </c>
      <c r="AQ6" s="9">
        <v>0</v>
      </c>
      <c r="AR6" s="9">
        <v>1</v>
      </c>
      <c r="AS6" s="9"/>
      <c r="AU6" s="9"/>
      <c r="AV6" s="9" t="s">
        <v>38</v>
      </c>
      <c r="AW6" s="9" t="s">
        <v>677</v>
      </c>
      <c r="AX6" s="66">
        <v>0</v>
      </c>
      <c r="AY6" s="9">
        <v>0</v>
      </c>
      <c r="AZ6" s="9">
        <v>0</v>
      </c>
      <c r="BA6" s="9">
        <v>0</v>
      </c>
      <c r="BB6" s="9">
        <v>0</v>
      </c>
      <c r="BC6" s="9">
        <v>0</v>
      </c>
      <c r="BD6" s="9">
        <v>0</v>
      </c>
      <c r="BE6" s="9">
        <v>1</v>
      </c>
      <c r="BF6" s="66">
        <v>0</v>
      </c>
      <c r="BG6" s="9">
        <v>1</v>
      </c>
      <c r="BH6" s="9">
        <v>0</v>
      </c>
      <c r="BI6" s="9">
        <v>0</v>
      </c>
      <c r="BJ6" s="9">
        <v>0</v>
      </c>
      <c r="BK6" s="9">
        <v>1</v>
      </c>
      <c r="BL6" s="9">
        <v>0</v>
      </c>
      <c r="BM6" s="9">
        <v>0</v>
      </c>
      <c r="BN6" s="9">
        <v>0</v>
      </c>
      <c r="BO6" s="9">
        <v>1</v>
      </c>
      <c r="BP6" s="66">
        <v>0</v>
      </c>
      <c r="BQ6" s="9">
        <v>0</v>
      </c>
      <c r="BR6" s="9">
        <v>0</v>
      </c>
      <c r="BS6" s="9">
        <v>0</v>
      </c>
      <c r="BT6" s="9">
        <v>0</v>
      </c>
      <c r="BU6" s="9">
        <v>0</v>
      </c>
      <c r="BV6" s="9">
        <v>1</v>
      </c>
      <c r="BW6" s="66">
        <v>0</v>
      </c>
      <c r="BX6" s="9">
        <v>0</v>
      </c>
      <c r="BY6" s="9">
        <v>0</v>
      </c>
      <c r="BZ6" s="9">
        <v>0</v>
      </c>
      <c r="CA6" s="9">
        <v>0</v>
      </c>
      <c r="CB6" s="9">
        <v>0</v>
      </c>
      <c r="CC6" s="9">
        <v>0</v>
      </c>
      <c r="CD6" s="9">
        <v>0</v>
      </c>
      <c r="CE6" s="9">
        <v>0</v>
      </c>
      <c r="CF6" s="9">
        <v>0</v>
      </c>
      <c r="CG6" s="67">
        <v>1</v>
      </c>
      <c r="CH6" s="68">
        <v>0</v>
      </c>
      <c r="CI6" s="65">
        <v>0</v>
      </c>
      <c r="CJ6" s="9">
        <v>0</v>
      </c>
      <c r="CK6" s="9">
        <v>0</v>
      </c>
      <c r="CL6" s="9">
        <v>0</v>
      </c>
      <c r="CM6" s="9">
        <v>0</v>
      </c>
      <c r="CN6" s="9">
        <v>0</v>
      </c>
      <c r="CO6" s="67">
        <v>1</v>
      </c>
      <c r="CP6" s="66">
        <v>0</v>
      </c>
      <c r="CQ6" s="9">
        <v>0</v>
      </c>
      <c r="CR6" s="9">
        <v>0</v>
      </c>
      <c r="CS6" s="9">
        <v>0</v>
      </c>
      <c r="CT6" s="9">
        <v>0</v>
      </c>
      <c r="CU6" s="9">
        <v>0</v>
      </c>
      <c r="CV6" s="9">
        <v>0</v>
      </c>
      <c r="CW6" s="9">
        <v>0</v>
      </c>
      <c r="CX6" s="9">
        <v>0</v>
      </c>
      <c r="CY6" s="9">
        <v>1</v>
      </c>
      <c r="CZ6" s="66">
        <v>0</v>
      </c>
      <c r="DA6" s="9">
        <v>0</v>
      </c>
      <c r="DB6" s="9">
        <v>0</v>
      </c>
      <c r="DC6" s="9">
        <v>0</v>
      </c>
      <c r="DD6" s="65">
        <v>0</v>
      </c>
      <c r="DE6" s="9">
        <v>0</v>
      </c>
      <c r="DF6" s="9">
        <v>0</v>
      </c>
      <c r="DG6" s="9">
        <v>0</v>
      </c>
      <c r="DH6" s="67">
        <v>1</v>
      </c>
      <c r="DI6" s="68">
        <v>0</v>
      </c>
      <c r="DJ6" s="69">
        <v>0</v>
      </c>
      <c r="DK6" s="69">
        <v>0</v>
      </c>
      <c r="DL6" s="69">
        <v>0</v>
      </c>
      <c r="DM6" s="69">
        <v>0</v>
      </c>
      <c r="DN6" s="69">
        <v>0</v>
      </c>
      <c r="DO6" s="67">
        <v>1</v>
      </c>
      <c r="DP6" s="68">
        <v>0</v>
      </c>
      <c r="DQ6" s="69">
        <v>0</v>
      </c>
      <c r="DR6" s="69">
        <v>0</v>
      </c>
      <c r="DS6" s="69">
        <v>0</v>
      </c>
      <c r="DT6" s="69">
        <v>0</v>
      </c>
      <c r="DU6" s="69">
        <v>0</v>
      </c>
      <c r="DV6" s="69">
        <v>0</v>
      </c>
      <c r="DW6" s="69">
        <v>0</v>
      </c>
      <c r="DX6" s="69">
        <v>0</v>
      </c>
      <c r="DY6" s="69">
        <v>1</v>
      </c>
      <c r="DZ6" s="66">
        <v>1</v>
      </c>
      <c r="EA6" s="9">
        <v>420.88200000000001</v>
      </c>
      <c r="EB6" s="9">
        <v>6.4199999999999993E-2</v>
      </c>
      <c r="EC6" s="9">
        <v>16.835000000000001</v>
      </c>
      <c r="ED6" s="9">
        <v>0</v>
      </c>
      <c r="EE6" s="9">
        <v>5.0000000000000001E-3</v>
      </c>
      <c r="EF6" s="67">
        <v>10</v>
      </c>
      <c r="EG6" s="66">
        <v>1</v>
      </c>
      <c r="EH6" s="9">
        <v>18.001999999999999</v>
      </c>
      <c r="EI6" s="9">
        <v>0</v>
      </c>
      <c r="EJ6" s="9">
        <v>0</v>
      </c>
      <c r="EK6" s="9">
        <v>1</v>
      </c>
      <c r="EL6" s="9">
        <v>0.81</v>
      </c>
      <c r="EM6" s="9">
        <v>0.36</v>
      </c>
      <c r="EN6" s="9">
        <v>9999</v>
      </c>
      <c r="EO6" s="9">
        <v>20</v>
      </c>
      <c r="EP6" s="64">
        <v>1</v>
      </c>
      <c r="EQ6" s="9">
        <v>0</v>
      </c>
      <c r="ER6" s="9">
        <v>0.01</v>
      </c>
      <c r="ES6" s="9">
        <v>0</v>
      </c>
      <c r="ET6" s="9">
        <v>0</v>
      </c>
      <c r="EU6" s="9">
        <v>0</v>
      </c>
      <c r="EV6" s="9">
        <v>1</v>
      </c>
      <c r="EX6" s="9"/>
      <c r="EZ6" s="9" t="s">
        <v>38</v>
      </c>
      <c r="FA6" s="9" t="s">
        <v>677</v>
      </c>
      <c r="FB6" s="9" t="s">
        <v>130</v>
      </c>
      <c r="FC6" s="66">
        <v>0</v>
      </c>
      <c r="FD6" s="9">
        <v>0</v>
      </c>
      <c r="FE6" s="9">
        <v>0</v>
      </c>
      <c r="FF6" s="9">
        <v>0</v>
      </c>
      <c r="FG6" s="9">
        <v>0</v>
      </c>
      <c r="FH6" s="9">
        <v>0</v>
      </c>
      <c r="FI6" s="9">
        <v>1</v>
      </c>
      <c r="FM6" s="69" t="s">
        <v>38</v>
      </c>
      <c r="FN6" s="9" t="s">
        <v>130</v>
      </c>
      <c r="FO6" s="53">
        <v>760</v>
      </c>
      <c r="FP6" s="9">
        <v>11.076000000000001</v>
      </c>
      <c r="FQ6" s="9">
        <v>1E-3</v>
      </c>
      <c r="FR6" s="9">
        <v>0.6</v>
      </c>
      <c r="FS6" s="9">
        <v>25</v>
      </c>
      <c r="FT6" s="9"/>
      <c r="FU6" s="2"/>
      <c r="FW6" s="70" t="s">
        <v>38</v>
      </c>
      <c r="FX6" s="71">
        <v>33330</v>
      </c>
      <c r="GB6" s="72" t="s">
        <v>38</v>
      </c>
      <c r="GC6" s="73">
        <v>0.04</v>
      </c>
      <c r="GD6" s="74">
        <v>2.64E-2</v>
      </c>
    </row>
    <row r="7" spans="1:186">
      <c r="A7" s="9" t="s">
        <v>38</v>
      </c>
      <c r="B7" s="9" t="s">
        <v>678</v>
      </c>
      <c r="C7" s="64">
        <v>1</v>
      </c>
      <c r="G7" s="9" t="s">
        <v>38</v>
      </c>
      <c r="H7" s="9" t="s">
        <v>679</v>
      </c>
      <c r="I7" s="64">
        <v>0</v>
      </c>
      <c r="J7" s="64">
        <v>1</v>
      </c>
      <c r="K7" s="64">
        <v>0</v>
      </c>
      <c r="L7" s="64">
        <v>0</v>
      </c>
      <c r="P7" s="9" t="s">
        <v>38</v>
      </c>
      <c r="Q7" s="9" t="s">
        <v>680</v>
      </c>
      <c r="R7" s="64">
        <v>1</v>
      </c>
      <c r="S7" s="2"/>
      <c r="W7" s="9" t="s">
        <v>38</v>
      </c>
      <c r="X7" s="9" t="s">
        <v>678</v>
      </c>
      <c r="Y7" s="53">
        <v>687.5</v>
      </c>
      <c r="Z7" s="9">
        <v>0.8</v>
      </c>
      <c r="AA7" s="9">
        <v>0.66</v>
      </c>
      <c r="AB7" s="9">
        <v>10.313000000000001</v>
      </c>
      <c r="AC7" s="9">
        <v>0</v>
      </c>
      <c r="AD7" s="9">
        <v>10</v>
      </c>
      <c r="AH7" s="9" t="s">
        <v>38</v>
      </c>
      <c r="AI7" s="9" t="s">
        <v>676</v>
      </c>
      <c r="AJ7" s="9" t="s">
        <v>679</v>
      </c>
      <c r="AK7" s="64">
        <v>1</v>
      </c>
      <c r="AL7" s="65">
        <v>1</v>
      </c>
      <c r="AM7" s="9">
        <v>87.698999999999998</v>
      </c>
      <c r="AN7" s="9">
        <v>5.1200000000000002E-2</v>
      </c>
      <c r="AO7" s="9">
        <v>3.508</v>
      </c>
      <c r="AP7" s="9">
        <v>0</v>
      </c>
      <c r="AQ7" s="9">
        <v>5.0000000000000001E-3</v>
      </c>
      <c r="AR7" s="9">
        <v>15</v>
      </c>
      <c r="AU7" s="9"/>
      <c r="AV7" s="9" t="s">
        <v>38</v>
      </c>
      <c r="AW7" s="9" t="s">
        <v>679</v>
      </c>
      <c r="AX7" s="64">
        <v>0</v>
      </c>
      <c r="AY7" s="9">
        <v>0</v>
      </c>
      <c r="AZ7" s="9">
        <v>0</v>
      </c>
      <c r="BA7" s="9">
        <v>0</v>
      </c>
      <c r="BB7" s="9">
        <v>0</v>
      </c>
      <c r="BC7" s="9">
        <v>0</v>
      </c>
      <c r="BD7" s="9">
        <v>0</v>
      </c>
      <c r="BE7" s="9">
        <v>1</v>
      </c>
      <c r="BF7" s="64">
        <v>1</v>
      </c>
      <c r="BG7" s="9">
        <v>2</v>
      </c>
      <c r="BH7" s="9">
        <v>13.500999999999999</v>
      </c>
      <c r="BI7" s="9">
        <v>0</v>
      </c>
      <c r="BJ7" s="9">
        <v>0</v>
      </c>
      <c r="BK7" s="9">
        <v>1</v>
      </c>
      <c r="BL7" s="9">
        <v>0.06</v>
      </c>
      <c r="BM7" s="9">
        <v>0.27</v>
      </c>
      <c r="BN7" s="9">
        <v>0</v>
      </c>
      <c r="BO7" s="9">
        <v>20</v>
      </c>
      <c r="BP7" s="64">
        <v>1</v>
      </c>
      <c r="BQ7" s="9">
        <v>413.55399999999997</v>
      </c>
      <c r="BR7" s="9">
        <v>6.8900000000000003E-2</v>
      </c>
      <c r="BS7" s="9">
        <v>16.542000000000002</v>
      </c>
      <c r="BT7" s="9">
        <v>0</v>
      </c>
      <c r="BU7" s="9">
        <v>5.0000000000000001E-3</v>
      </c>
      <c r="BV7" s="9">
        <v>15</v>
      </c>
      <c r="BW7" s="64">
        <v>1</v>
      </c>
      <c r="BX7" s="9">
        <v>35.109000000000002</v>
      </c>
      <c r="BY7" s="9">
        <v>1.758</v>
      </c>
      <c r="BZ7" s="9">
        <v>21117.887999999999</v>
      </c>
      <c r="CA7" s="9">
        <v>1.3</v>
      </c>
      <c r="CB7" s="9">
        <v>35</v>
      </c>
      <c r="CC7" s="9">
        <v>0</v>
      </c>
      <c r="CD7" s="9">
        <v>500</v>
      </c>
      <c r="CE7" s="9">
        <v>1</v>
      </c>
      <c r="CF7" s="9">
        <v>1</v>
      </c>
      <c r="CG7" s="23">
        <v>12</v>
      </c>
      <c r="CH7" s="64">
        <v>1</v>
      </c>
      <c r="CI7" s="65">
        <v>1</v>
      </c>
      <c r="CJ7" s="9">
        <v>142.333</v>
      </c>
      <c r="CK7" s="9">
        <v>6.3100000000000003E-2</v>
      </c>
      <c r="CL7" s="9">
        <v>5.6929999999999996</v>
      </c>
      <c r="CM7" s="9">
        <v>0</v>
      </c>
      <c r="CN7" s="9">
        <v>5.0000000000000001E-3</v>
      </c>
      <c r="CO7" s="23">
        <v>15</v>
      </c>
      <c r="CP7" s="64">
        <v>1</v>
      </c>
      <c r="CQ7" s="9">
        <v>13.502000000000001</v>
      </c>
      <c r="CR7" s="9">
        <v>0</v>
      </c>
      <c r="CS7" s="9">
        <v>0</v>
      </c>
      <c r="CT7" s="9">
        <v>1</v>
      </c>
      <c r="CU7" s="9">
        <v>0.06</v>
      </c>
      <c r="CV7" s="9">
        <v>0.27</v>
      </c>
      <c r="CW7" s="9">
        <v>0</v>
      </c>
      <c r="CX7" s="9">
        <v>45115.447999999997</v>
      </c>
      <c r="CY7" s="9">
        <v>20</v>
      </c>
      <c r="CZ7" s="64">
        <v>0</v>
      </c>
      <c r="DA7" s="9">
        <v>0</v>
      </c>
      <c r="DB7" s="9">
        <v>0</v>
      </c>
      <c r="DC7" s="9">
        <v>0</v>
      </c>
      <c r="DD7" s="65">
        <v>0</v>
      </c>
      <c r="DE7" s="9">
        <v>0</v>
      </c>
      <c r="DF7" s="9">
        <v>0</v>
      </c>
      <c r="DG7" s="9">
        <v>0</v>
      </c>
      <c r="DH7" s="23">
        <v>1</v>
      </c>
      <c r="DI7" s="65">
        <v>0</v>
      </c>
      <c r="DJ7" s="9">
        <v>0</v>
      </c>
      <c r="DK7" s="9">
        <v>0</v>
      </c>
      <c r="DL7" s="9">
        <v>0</v>
      </c>
      <c r="DM7" s="9">
        <v>0</v>
      </c>
      <c r="DN7" s="9">
        <v>0</v>
      </c>
      <c r="DO7" s="23">
        <v>1</v>
      </c>
      <c r="DP7" s="65">
        <v>0</v>
      </c>
      <c r="DQ7" s="9">
        <v>0</v>
      </c>
      <c r="DR7" s="9">
        <v>0</v>
      </c>
      <c r="DS7" s="9">
        <v>0</v>
      </c>
      <c r="DT7" s="9">
        <v>0</v>
      </c>
      <c r="DU7" s="9">
        <v>0</v>
      </c>
      <c r="DV7" s="9">
        <v>0</v>
      </c>
      <c r="DW7" s="9">
        <v>0</v>
      </c>
      <c r="DX7" s="9">
        <v>0</v>
      </c>
      <c r="DY7" s="9">
        <v>1</v>
      </c>
      <c r="DZ7" s="64">
        <v>1</v>
      </c>
      <c r="EA7" s="9">
        <v>486.82900000000001</v>
      </c>
      <c r="EB7" s="9">
        <v>8.1699999999999995E-2</v>
      </c>
      <c r="EC7" s="9">
        <v>19.472999999999999</v>
      </c>
      <c r="ED7" s="9">
        <v>0</v>
      </c>
      <c r="EE7" s="9">
        <v>5.0000000000000001E-3</v>
      </c>
      <c r="EF7" s="23">
        <v>10</v>
      </c>
      <c r="EG7" s="64">
        <v>1</v>
      </c>
      <c r="EH7" s="9">
        <v>18.001999999999999</v>
      </c>
      <c r="EI7" s="9">
        <v>0</v>
      </c>
      <c r="EJ7" s="9">
        <v>0</v>
      </c>
      <c r="EK7" s="9">
        <v>1</v>
      </c>
      <c r="EL7" s="9">
        <v>0.81</v>
      </c>
      <c r="EM7" s="9">
        <v>0.36</v>
      </c>
      <c r="EN7" s="9">
        <v>9999</v>
      </c>
      <c r="EO7" s="9">
        <v>20</v>
      </c>
      <c r="EP7" s="64">
        <v>1</v>
      </c>
      <c r="EQ7" s="9">
        <v>0</v>
      </c>
      <c r="ER7" s="9">
        <v>0.01</v>
      </c>
      <c r="ES7" s="9">
        <v>0</v>
      </c>
      <c r="ET7" s="9">
        <v>0</v>
      </c>
      <c r="EU7" s="9">
        <v>0</v>
      </c>
      <c r="EV7" s="9">
        <v>1</v>
      </c>
      <c r="EX7" s="9"/>
      <c r="EZ7" s="9" t="s">
        <v>38</v>
      </c>
      <c r="FA7" s="9" t="s">
        <v>679</v>
      </c>
      <c r="FB7" s="9" t="s">
        <v>130</v>
      </c>
      <c r="FC7" s="64">
        <v>0</v>
      </c>
      <c r="FD7" s="9">
        <v>0</v>
      </c>
      <c r="FE7" s="9">
        <v>0</v>
      </c>
      <c r="FF7" s="9">
        <v>0</v>
      </c>
      <c r="FG7" s="9">
        <v>0</v>
      </c>
      <c r="FH7" s="9">
        <v>0</v>
      </c>
      <c r="FI7" s="9">
        <v>1</v>
      </c>
      <c r="FM7" s="9" t="s">
        <v>38</v>
      </c>
      <c r="FN7" s="9" t="s">
        <v>680</v>
      </c>
      <c r="FO7" s="53">
        <v>504</v>
      </c>
      <c r="FP7" s="9">
        <v>5.0750000000000002</v>
      </c>
      <c r="FQ7" s="9">
        <v>3.0000000000000001E-3</v>
      </c>
      <c r="FR7" s="9">
        <v>0.4</v>
      </c>
      <c r="FS7" s="9">
        <v>25</v>
      </c>
      <c r="FT7" s="9"/>
      <c r="FU7" s="2"/>
      <c r="GB7" s="9"/>
      <c r="GC7" s="9"/>
    </row>
    <row r="8" spans="1:186">
      <c r="A8" s="75" t="s">
        <v>38</v>
      </c>
      <c r="B8" s="75" t="s">
        <v>681</v>
      </c>
      <c r="C8" s="76">
        <v>0</v>
      </c>
      <c r="G8" s="9" t="s">
        <v>38</v>
      </c>
      <c r="H8" s="9" t="s">
        <v>682</v>
      </c>
      <c r="I8" s="64">
        <v>0</v>
      </c>
      <c r="J8" s="64">
        <v>1</v>
      </c>
      <c r="K8" s="64">
        <v>0</v>
      </c>
      <c r="L8" s="64">
        <v>0</v>
      </c>
      <c r="P8" s="2" t="s">
        <v>38</v>
      </c>
      <c r="Q8" s="2" t="s">
        <v>683</v>
      </c>
      <c r="R8" s="64">
        <v>1</v>
      </c>
      <c r="S8" s="2"/>
      <c r="W8" s="75" t="s">
        <v>38</v>
      </c>
      <c r="X8" s="75" t="s">
        <v>681</v>
      </c>
      <c r="Y8" s="77">
        <v>0</v>
      </c>
      <c r="Z8" s="75">
        <v>0</v>
      </c>
      <c r="AA8" s="75">
        <v>0</v>
      </c>
      <c r="AB8" s="75">
        <v>0</v>
      </c>
      <c r="AC8" s="75">
        <v>0</v>
      </c>
      <c r="AD8" s="75">
        <v>1</v>
      </c>
      <c r="AH8" s="9" t="s">
        <v>38</v>
      </c>
      <c r="AI8" s="9" t="s">
        <v>676</v>
      </c>
      <c r="AJ8" s="9" t="s">
        <v>682</v>
      </c>
      <c r="AK8" s="64">
        <v>1</v>
      </c>
      <c r="AL8" s="65">
        <v>1</v>
      </c>
      <c r="AM8" s="9">
        <v>80.165999999999997</v>
      </c>
      <c r="AN8" s="9">
        <v>4.2099999999999999E-2</v>
      </c>
      <c r="AO8" s="9">
        <v>3.2069999999999999</v>
      </c>
      <c r="AP8" s="9">
        <v>0</v>
      </c>
      <c r="AQ8" s="9">
        <v>5.0000000000000001E-3</v>
      </c>
      <c r="AR8" s="9">
        <v>15</v>
      </c>
      <c r="AU8" s="9"/>
      <c r="AV8" s="9" t="s">
        <v>38</v>
      </c>
      <c r="AW8" s="9" t="s">
        <v>682</v>
      </c>
      <c r="AX8" s="64">
        <v>0</v>
      </c>
      <c r="AY8" s="9">
        <v>0</v>
      </c>
      <c r="AZ8" s="9">
        <v>0</v>
      </c>
      <c r="BA8" s="9">
        <v>0</v>
      </c>
      <c r="BB8" s="9">
        <v>0</v>
      </c>
      <c r="BC8" s="9">
        <v>0</v>
      </c>
      <c r="BD8" s="9">
        <v>0</v>
      </c>
      <c r="BE8" s="9">
        <v>1</v>
      </c>
      <c r="BF8" s="64">
        <v>1</v>
      </c>
      <c r="BG8" s="9">
        <v>3</v>
      </c>
      <c r="BH8" s="9">
        <v>0.105</v>
      </c>
      <c r="BI8" s="9">
        <v>0</v>
      </c>
      <c r="BJ8" s="9">
        <v>0</v>
      </c>
      <c r="BK8" s="9">
        <v>1</v>
      </c>
      <c r="BL8" s="9">
        <v>0.33</v>
      </c>
      <c r="BM8" s="9">
        <v>3.0000000000000001E-3</v>
      </c>
      <c r="BN8" s="9">
        <v>0</v>
      </c>
      <c r="BO8" s="23">
        <v>30</v>
      </c>
      <c r="BP8" s="65">
        <v>1</v>
      </c>
      <c r="BQ8" s="9">
        <v>195.92400000000001</v>
      </c>
      <c r="BR8" s="9">
        <v>3.2599999999999997E-2</v>
      </c>
      <c r="BS8" s="9">
        <v>7.8369999999999997</v>
      </c>
      <c r="BT8" s="9">
        <v>0</v>
      </c>
      <c r="BU8" s="9">
        <v>5.0000000000000001E-3</v>
      </c>
      <c r="BV8" s="9">
        <v>15</v>
      </c>
      <c r="BW8" s="64">
        <v>1</v>
      </c>
      <c r="BX8" s="9">
        <v>35.109000000000002</v>
      </c>
      <c r="BY8" s="9">
        <v>1.758</v>
      </c>
      <c r="BZ8" s="9">
        <v>21117.887999999999</v>
      </c>
      <c r="CA8" s="9">
        <v>1.3</v>
      </c>
      <c r="CB8" s="9">
        <v>35</v>
      </c>
      <c r="CC8" s="9">
        <v>0</v>
      </c>
      <c r="CD8" s="9">
        <v>500</v>
      </c>
      <c r="CE8" s="9">
        <v>1</v>
      </c>
      <c r="CF8" s="9">
        <v>1</v>
      </c>
      <c r="CG8" s="23">
        <v>12</v>
      </c>
      <c r="CH8" s="64">
        <v>1</v>
      </c>
      <c r="CI8" s="65">
        <v>1</v>
      </c>
      <c r="CJ8" s="9">
        <v>142.333</v>
      </c>
      <c r="CK8" s="9">
        <v>6.3100000000000003E-2</v>
      </c>
      <c r="CL8" s="9">
        <v>5.6929999999999996</v>
      </c>
      <c r="CM8" s="9">
        <v>0</v>
      </c>
      <c r="CN8" s="9">
        <v>5.0000000000000001E-3</v>
      </c>
      <c r="CO8" s="23">
        <v>15</v>
      </c>
      <c r="CP8" s="64">
        <v>1</v>
      </c>
      <c r="CQ8" s="9">
        <v>13.502000000000001</v>
      </c>
      <c r="CR8" s="9">
        <v>0</v>
      </c>
      <c r="CS8" s="9">
        <v>0</v>
      </c>
      <c r="CT8" s="9">
        <v>1</v>
      </c>
      <c r="CU8" s="9">
        <v>0.06</v>
      </c>
      <c r="CV8" s="9">
        <v>0.27</v>
      </c>
      <c r="CW8" s="9">
        <v>0</v>
      </c>
      <c r="CX8" s="9">
        <v>45115.447999999997</v>
      </c>
      <c r="CY8" s="9">
        <v>20</v>
      </c>
      <c r="CZ8" s="64">
        <v>0</v>
      </c>
      <c r="DA8" s="9">
        <v>0</v>
      </c>
      <c r="DB8" s="9">
        <v>0</v>
      </c>
      <c r="DC8" s="9">
        <v>0</v>
      </c>
      <c r="DD8" s="65">
        <v>0</v>
      </c>
      <c r="DE8" s="9">
        <v>0</v>
      </c>
      <c r="DF8" s="9">
        <v>0</v>
      </c>
      <c r="DG8" s="9">
        <v>0</v>
      </c>
      <c r="DH8" s="23">
        <v>1</v>
      </c>
      <c r="DI8" s="65">
        <v>0</v>
      </c>
      <c r="DJ8" s="9">
        <v>0</v>
      </c>
      <c r="DK8" s="9">
        <v>0</v>
      </c>
      <c r="DL8" s="9">
        <v>0</v>
      </c>
      <c r="DM8" s="9">
        <v>0</v>
      </c>
      <c r="DN8" s="9">
        <v>0</v>
      </c>
      <c r="DO8" s="23">
        <v>1</v>
      </c>
      <c r="DP8" s="65">
        <v>0</v>
      </c>
      <c r="DQ8" s="9">
        <v>0</v>
      </c>
      <c r="DR8" s="9">
        <v>0</v>
      </c>
      <c r="DS8" s="9">
        <v>0</v>
      </c>
      <c r="DT8" s="9">
        <v>0</v>
      </c>
      <c r="DU8" s="9">
        <v>0</v>
      </c>
      <c r="DV8" s="9">
        <v>0</v>
      </c>
      <c r="DW8" s="9">
        <v>0</v>
      </c>
      <c r="DX8" s="9">
        <v>0</v>
      </c>
      <c r="DY8" s="9">
        <v>1</v>
      </c>
      <c r="DZ8" s="64">
        <v>1</v>
      </c>
      <c r="EA8" s="9">
        <v>486.82900000000001</v>
      </c>
      <c r="EB8" s="9">
        <v>8.1699999999999995E-2</v>
      </c>
      <c r="EC8" s="9">
        <v>19.472999999999999</v>
      </c>
      <c r="ED8" s="9">
        <v>0</v>
      </c>
      <c r="EE8" s="9">
        <v>5.0000000000000001E-3</v>
      </c>
      <c r="EF8" s="23">
        <v>10</v>
      </c>
      <c r="EG8" s="64">
        <v>1</v>
      </c>
      <c r="EH8" s="9">
        <v>18.001999999999999</v>
      </c>
      <c r="EI8" s="9">
        <v>0</v>
      </c>
      <c r="EJ8" s="9">
        <v>0</v>
      </c>
      <c r="EK8" s="9">
        <v>1</v>
      </c>
      <c r="EL8" s="9">
        <v>0.81</v>
      </c>
      <c r="EM8" s="9">
        <v>0.36</v>
      </c>
      <c r="EN8" s="9">
        <v>9999</v>
      </c>
      <c r="EO8" s="9">
        <v>20</v>
      </c>
      <c r="EP8" s="64">
        <v>1</v>
      </c>
      <c r="EQ8" s="9">
        <v>0</v>
      </c>
      <c r="ER8" s="9">
        <v>0.01</v>
      </c>
      <c r="ES8" s="9">
        <v>0</v>
      </c>
      <c r="ET8" s="9">
        <v>0</v>
      </c>
      <c r="EU8" s="9">
        <v>0</v>
      </c>
      <c r="EV8" s="9">
        <v>1</v>
      </c>
      <c r="EX8" s="9"/>
      <c r="EZ8" s="9" t="s">
        <v>38</v>
      </c>
      <c r="FA8" s="9" t="s">
        <v>682</v>
      </c>
      <c r="FB8" s="9" t="s">
        <v>130</v>
      </c>
      <c r="FC8" s="64">
        <v>0</v>
      </c>
      <c r="FD8" s="9">
        <v>0</v>
      </c>
      <c r="FE8" s="9">
        <v>0</v>
      </c>
      <c r="FF8" s="9">
        <v>0</v>
      </c>
      <c r="FG8" s="9">
        <v>0</v>
      </c>
      <c r="FH8" s="9">
        <v>0</v>
      </c>
      <c r="FI8" s="9">
        <v>1</v>
      </c>
      <c r="FM8" s="2" t="s">
        <v>38</v>
      </c>
      <c r="FN8" s="2" t="s">
        <v>683</v>
      </c>
      <c r="FO8" s="53">
        <v>715</v>
      </c>
      <c r="FP8" s="2">
        <v>4</v>
      </c>
      <c r="FQ8" s="2">
        <v>3.0000000000000001E-3</v>
      </c>
      <c r="FR8" s="2">
        <v>0.48499999999999999</v>
      </c>
      <c r="FS8" s="2">
        <v>20</v>
      </c>
      <c r="FT8" s="9"/>
      <c r="FU8" s="2"/>
      <c r="GB8" s="9"/>
      <c r="GC8" s="9"/>
    </row>
    <row r="9" spans="1:186">
      <c r="A9" s="9"/>
      <c r="B9" s="9"/>
      <c r="C9" s="9"/>
      <c r="G9" s="9" t="s">
        <v>38</v>
      </c>
      <c r="H9" s="9" t="s">
        <v>684</v>
      </c>
      <c r="I9" s="64">
        <v>1</v>
      </c>
      <c r="J9" s="64">
        <v>1</v>
      </c>
      <c r="K9" s="64">
        <v>0</v>
      </c>
      <c r="L9" s="64">
        <v>0</v>
      </c>
      <c r="P9" s="2" t="s">
        <v>38</v>
      </c>
      <c r="Q9" s="2" t="s">
        <v>685</v>
      </c>
      <c r="R9" s="64">
        <v>1</v>
      </c>
      <c r="S9" s="2"/>
      <c r="W9" s="9"/>
      <c r="X9" s="9"/>
      <c r="Y9" s="9"/>
      <c r="Z9" s="9"/>
      <c r="AA9" s="9"/>
      <c r="AB9" s="9"/>
      <c r="AC9" s="9"/>
      <c r="AD9" s="9"/>
      <c r="AH9" s="9" t="s">
        <v>38</v>
      </c>
      <c r="AI9" s="9" t="s">
        <v>676</v>
      </c>
      <c r="AJ9" s="9" t="s">
        <v>684</v>
      </c>
      <c r="AK9" s="64">
        <v>0</v>
      </c>
      <c r="AL9" s="65">
        <v>0</v>
      </c>
      <c r="AM9" s="9">
        <v>0</v>
      </c>
      <c r="AN9" s="9">
        <v>0</v>
      </c>
      <c r="AO9" s="9">
        <v>0</v>
      </c>
      <c r="AP9" s="9">
        <v>0</v>
      </c>
      <c r="AQ9" s="9">
        <v>0</v>
      </c>
      <c r="AR9" s="9">
        <v>1</v>
      </c>
      <c r="AU9" s="9"/>
      <c r="AV9" s="9" t="s">
        <v>38</v>
      </c>
      <c r="AW9" s="9" t="s">
        <v>684</v>
      </c>
      <c r="AX9" s="64">
        <v>1</v>
      </c>
      <c r="AY9" s="9">
        <v>1912.357</v>
      </c>
      <c r="AZ9" s="9">
        <v>0.2034</v>
      </c>
      <c r="BA9" s="9">
        <v>0</v>
      </c>
      <c r="BB9" s="9">
        <v>76.494</v>
      </c>
      <c r="BC9" s="9">
        <v>0</v>
      </c>
      <c r="BD9" s="9">
        <v>1.6299999999999999E-2</v>
      </c>
      <c r="BE9" s="9">
        <v>30</v>
      </c>
      <c r="BF9" s="64">
        <v>1</v>
      </c>
      <c r="BG9" s="9">
        <v>4</v>
      </c>
      <c r="BH9" s="9">
        <v>0.39900000000000002</v>
      </c>
      <c r="BI9" s="9">
        <v>0</v>
      </c>
      <c r="BJ9" s="9">
        <v>8.3399999999999994E-5</v>
      </c>
      <c r="BK9" s="9">
        <v>1</v>
      </c>
      <c r="BL9" s="9">
        <v>0.05</v>
      </c>
      <c r="BM9" s="9">
        <v>8.0000000000000002E-3</v>
      </c>
      <c r="BN9" s="9">
        <v>0</v>
      </c>
      <c r="BO9" s="23">
        <v>20</v>
      </c>
      <c r="BP9" s="65">
        <v>0</v>
      </c>
      <c r="BQ9" s="9">
        <v>0</v>
      </c>
      <c r="BR9" s="9">
        <v>0</v>
      </c>
      <c r="BS9" s="9">
        <v>0</v>
      </c>
      <c r="BT9" s="9">
        <v>0</v>
      </c>
      <c r="BU9" s="9">
        <v>0</v>
      </c>
      <c r="BV9" s="9">
        <v>1</v>
      </c>
      <c r="BW9" s="64">
        <v>1</v>
      </c>
      <c r="BX9" s="9">
        <v>7.548</v>
      </c>
      <c r="BY9" s="9">
        <v>0.30599999999999999</v>
      </c>
      <c r="BZ9" s="9">
        <v>144185.57999999999</v>
      </c>
      <c r="CA9" s="9">
        <v>1.3</v>
      </c>
      <c r="CB9" s="9">
        <v>35</v>
      </c>
      <c r="CC9" s="9">
        <v>2.5070000000000002E-4</v>
      </c>
      <c r="CD9" s="9">
        <v>500</v>
      </c>
      <c r="CE9" s="9">
        <v>1</v>
      </c>
      <c r="CF9" s="9">
        <v>1</v>
      </c>
      <c r="CG9" s="23">
        <v>12</v>
      </c>
      <c r="CH9" s="65">
        <v>1</v>
      </c>
      <c r="CI9" s="65">
        <v>0</v>
      </c>
      <c r="CJ9" s="9">
        <v>0</v>
      </c>
      <c r="CK9" s="9">
        <v>0</v>
      </c>
      <c r="CL9" s="9">
        <v>0</v>
      </c>
      <c r="CM9" s="9">
        <v>0</v>
      </c>
      <c r="CN9" s="9">
        <v>2.5000000000000001E-2</v>
      </c>
      <c r="CO9" s="23">
        <v>1</v>
      </c>
      <c r="CP9" s="64">
        <v>1</v>
      </c>
      <c r="CQ9" s="9">
        <v>0.4</v>
      </c>
      <c r="CR9" s="9">
        <v>0</v>
      </c>
      <c r="CS9" s="9">
        <v>1.6699999999999999E-4</v>
      </c>
      <c r="CT9" s="9">
        <v>1</v>
      </c>
      <c r="CU9" s="9">
        <v>0.05</v>
      </c>
      <c r="CV9" s="9">
        <v>8.0000000000000002E-3</v>
      </c>
      <c r="CW9" s="9">
        <v>0</v>
      </c>
      <c r="CX9" s="9">
        <v>288371.15999999997</v>
      </c>
      <c r="CY9" s="23">
        <v>20</v>
      </c>
      <c r="CZ9" s="64">
        <v>1</v>
      </c>
      <c r="DA9" s="9">
        <v>53.347999999999999</v>
      </c>
      <c r="DB9" s="9">
        <v>2.1000000000000001E-2</v>
      </c>
      <c r="DC9" s="9">
        <v>0</v>
      </c>
      <c r="DD9" s="65">
        <v>0</v>
      </c>
      <c r="DE9" s="9">
        <v>1.2749999999999999</v>
      </c>
      <c r="DF9" s="9">
        <v>0</v>
      </c>
      <c r="DG9" s="9">
        <v>0</v>
      </c>
      <c r="DH9" s="23">
        <v>10</v>
      </c>
      <c r="DI9" s="65">
        <v>0</v>
      </c>
      <c r="DJ9" s="9">
        <v>0</v>
      </c>
      <c r="DK9" s="9">
        <v>0</v>
      </c>
      <c r="DL9" s="9">
        <v>0</v>
      </c>
      <c r="DM9" s="9">
        <v>0</v>
      </c>
      <c r="DN9" s="9">
        <v>0</v>
      </c>
      <c r="DO9" s="23">
        <v>1</v>
      </c>
      <c r="DP9" s="65">
        <v>0</v>
      </c>
      <c r="DQ9" s="9">
        <v>0</v>
      </c>
      <c r="DR9" s="9">
        <v>0</v>
      </c>
      <c r="DS9" s="9">
        <v>0</v>
      </c>
      <c r="DT9" s="9">
        <v>0</v>
      </c>
      <c r="DU9" s="9">
        <v>0</v>
      </c>
      <c r="DV9" s="9">
        <v>0</v>
      </c>
      <c r="DW9" s="9">
        <v>0</v>
      </c>
      <c r="DX9" s="9">
        <v>0</v>
      </c>
      <c r="DY9" s="9">
        <v>1</v>
      </c>
      <c r="DZ9" s="64">
        <v>0</v>
      </c>
      <c r="EA9" s="9">
        <v>0</v>
      </c>
      <c r="EB9" s="9">
        <v>0</v>
      </c>
      <c r="EC9" s="9">
        <v>0</v>
      </c>
      <c r="ED9" s="9">
        <v>0</v>
      </c>
      <c r="EE9" s="9">
        <v>0</v>
      </c>
      <c r="EF9" s="23">
        <v>1</v>
      </c>
      <c r="EG9" s="64">
        <v>1</v>
      </c>
      <c r="EH9" s="9">
        <v>18.001999999999999</v>
      </c>
      <c r="EI9" s="9">
        <v>0</v>
      </c>
      <c r="EJ9" s="9">
        <v>0</v>
      </c>
      <c r="EK9" s="9">
        <v>1</v>
      </c>
      <c r="EL9" s="9">
        <v>0.81</v>
      </c>
      <c r="EM9" s="9">
        <v>0.36</v>
      </c>
      <c r="EN9" s="9">
        <v>9999</v>
      </c>
      <c r="EO9" s="9">
        <v>20</v>
      </c>
      <c r="EP9" s="64">
        <v>1</v>
      </c>
      <c r="EQ9" s="9">
        <v>0</v>
      </c>
      <c r="ER9" s="9">
        <v>0.01</v>
      </c>
      <c r="ES9" s="9">
        <v>0</v>
      </c>
      <c r="ET9" s="9">
        <v>0</v>
      </c>
      <c r="EU9" s="9">
        <v>0</v>
      </c>
      <c r="EV9" s="9">
        <v>1</v>
      </c>
      <c r="EX9" s="9"/>
      <c r="EZ9" s="9" t="s">
        <v>38</v>
      </c>
      <c r="FA9" s="9" t="s">
        <v>684</v>
      </c>
      <c r="FB9" s="9" t="s">
        <v>130</v>
      </c>
      <c r="FC9" s="64">
        <v>0</v>
      </c>
      <c r="FD9" s="9">
        <v>0</v>
      </c>
      <c r="FE9" s="9">
        <v>0</v>
      </c>
      <c r="FF9" s="9">
        <v>0</v>
      </c>
      <c r="FG9" s="9">
        <v>0</v>
      </c>
      <c r="FH9" s="9">
        <v>0</v>
      </c>
      <c r="FI9" s="9">
        <v>1</v>
      </c>
      <c r="FM9" s="2" t="s">
        <v>38</v>
      </c>
      <c r="FN9" s="2" t="s">
        <v>685</v>
      </c>
      <c r="FO9" s="53">
        <v>923</v>
      </c>
      <c r="FP9" s="9">
        <v>0</v>
      </c>
      <c r="FQ9" s="9">
        <v>0</v>
      </c>
      <c r="FR9" s="9">
        <v>0.51</v>
      </c>
      <c r="FS9" s="9">
        <v>10</v>
      </c>
      <c r="FT9" s="9"/>
      <c r="FU9" s="2"/>
      <c r="GB9" s="9"/>
      <c r="GC9" s="9"/>
    </row>
    <row r="10" spans="1:186">
      <c r="A10" s="9"/>
      <c r="B10" s="9"/>
      <c r="C10" s="9"/>
      <c r="G10" s="9" t="s">
        <v>38</v>
      </c>
      <c r="H10" s="9" t="s">
        <v>686</v>
      </c>
      <c r="I10" s="64">
        <v>0</v>
      </c>
      <c r="J10" s="64">
        <v>1</v>
      </c>
      <c r="K10" s="64">
        <v>0</v>
      </c>
      <c r="L10" s="64">
        <v>0</v>
      </c>
      <c r="P10" s="2" t="s">
        <v>38</v>
      </c>
      <c r="Q10" s="2" t="s">
        <v>687</v>
      </c>
      <c r="R10" s="64">
        <v>1</v>
      </c>
      <c r="S10" s="2"/>
      <c r="W10" s="9"/>
      <c r="X10" s="9"/>
      <c r="Y10" s="9"/>
      <c r="Z10" s="9"/>
      <c r="AA10" s="9"/>
      <c r="AB10" s="9"/>
      <c r="AC10" s="9"/>
      <c r="AD10" s="9"/>
      <c r="AH10" s="9" t="s">
        <v>38</v>
      </c>
      <c r="AI10" s="9" t="s">
        <v>676</v>
      </c>
      <c r="AJ10" s="9" t="s">
        <v>686</v>
      </c>
      <c r="AK10" s="64">
        <v>0</v>
      </c>
      <c r="AL10" s="65">
        <v>0</v>
      </c>
      <c r="AM10" s="9">
        <v>0</v>
      </c>
      <c r="AN10" s="9">
        <v>0</v>
      </c>
      <c r="AO10" s="9">
        <v>0</v>
      </c>
      <c r="AP10" s="9">
        <v>0</v>
      </c>
      <c r="AQ10" s="9">
        <v>0</v>
      </c>
      <c r="AR10" s="9">
        <v>1</v>
      </c>
      <c r="AU10" s="9"/>
      <c r="AV10" s="9" t="s">
        <v>38</v>
      </c>
      <c r="AW10" s="9" t="s">
        <v>686</v>
      </c>
      <c r="AX10" s="64">
        <v>1</v>
      </c>
      <c r="AY10" s="9">
        <v>221.79599999999999</v>
      </c>
      <c r="AZ10" s="9">
        <v>1.11E-2</v>
      </c>
      <c r="BA10" s="9">
        <v>4.0000000000000001E-3</v>
      </c>
      <c r="BB10" s="9">
        <v>8.8719999999999999</v>
      </c>
      <c r="BC10" s="9">
        <v>0</v>
      </c>
      <c r="BD10" s="9">
        <v>0.03</v>
      </c>
      <c r="BE10" s="9">
        <v>20</v>
      </c>
      <c r="BF10" s="64">
        <v>1</v>
      </c>
      <c r="BG10" s="9">
        <v>5</v>
      </c>
      <c r="BH10" s="9">
        <v>0.3</v>
      </c>
      <c r="BI10" s="9">
        <v>0</v>
      </c>
      <c r="BJ10" s="9">
        <v>0</v>
      </c>
      <c r="BK10" s="9">
        <v>1</v>
      </c>
      <c r="BL10" s="9">
        <v>0</v>
      </c>
      <c r="BM10" s="9">
        <v>6.0000000000000001E-3</v>
      </c>
      <c r="BN10" s="9">
        <v>0</v>
      </c>
      <c r="BO10" s="23">
        <v>20</v>
      </c>
      <c r="BP10" s="65">
        <v>0</v>
      </c>
      <c r="BQ10" s="9">
        <v>0</v>
      </c>
      <c r="BR10" s="9">
        <v>0</v>
      </c>
      <c r="BS10" s="9">
        <v>0</v>
      </c>
      <c r="BT10" s="9">
        <v>0</v>
      </c>
      <c r="BU10" s="9">
        <v>0</v>
      </c>
      <c r="BV10" s="23">
        <v>1</v>
      </c>
      <c r="BW10" s="65">
        <v>1</v>
      </c>
      <c r="BX10" s="9">
        <v>6.9089999999999998</v>
      </c>
      <c r="BY10" s="9">
        <v>0.55100000000000005</v>
      </c>
      <c r="BZ10" s="9">
        <v>53994.6</v>
      </c>
      <c r="CA10" s="9">
        <v>1.3</v>
      </c>
      <c r="CB10" s="9">
        <v>35</v>
      </c>
      <c r="CC10" s="9">
        <v>0</v>
      </c>
      <c r="CD10" s="9">
        <v>500</v>
      </c>
      <c r="CE10" s="9">
        <v>1</v>
      </c>
      <c r="CF10" s="9">
        <v>1</v>
      </c>
      <c r="CG10" s="23">
        <v>12</v>
      </c>
      <c r="CH10" s="65">
        <v>0</v>
      </c>
      <c r="CI10" s="65">
        <v>0</v>
      </c>
      <c r="CJ10" s="9">
        <v>0</v>
      </c>
      <c r="CK10" s="9">
        <v>0</v>
      </c>
      <c r="CL10" s="9">
        <v>0</v>
      </c>
      <c r="CM10" s="9">
        <v>0</v>
      </c>
      <c r="CN10" s="9">
        <v>0</v>
      </c>
      <c r="CO10" s="23">
        <v>1</v>
      </c>
      <c r="CP10" s="64">
        <v>1</v>
      </c>
      <c r="CQ10" s="9">
        <v>0.30099999999999999</v>
      </c>
      <c r="CR10" s="9">
        <v>0</v>
      </c>
      <c r="CS10" s="9">
        <v>0</v>
      </c>
      <c r="CT10" s="9">
        <v>1</v>
      </c>
      <c r="CU10" s="9">
        <v>0</v>
      </c>
      <c r="CV10" s="9">
        <v>6.0000000000000001E-3</v>
      </c>
      <c r="CW10" s="9">
        <v>0</v>
      </c>
      <c r="CX10" s="9">
        <v>107989.2</v>
      </c>
      <c r="CY10" s="23">
        <v>20</v>
      </c>
      <c r="CZ10" s="64">
        <v>1</v>
      </c>
      <c r="DA10" s="9">
        <v>469.89400000000001</v>
      </c>
      <c r="DB10" s="9">
        <v>0.27300000000000002</v>
      </c>
      <c r="DC10" s="9">
        <v>0.27300000000000002</v>
      </c>
      <c r="DD10" s="65">
        <v>0</v>
      </c>
      <c r="DE10" s="9">
        <v>18.795999999999999</v>
      </c>
      <c r="DF10" s="9">
        <v>0</v>
      </c>
      <c r="DG10" s="9">
        <v>0.01</v>
      </c>
      <c r="DH10" s="23">
        <v>20</v>
      </c>
      <c r="DI10" s="65">
        <v>0</v>
      </c>
      <c r="DJ10" s="9">
        <v>0</v>
      </c>
      <c r="DK10" s="9">
        <v>0</v>
      </c>
      <c r="DL10" s="9">
        <v>0</v>
      </c>
      <c r="DM10" s="9">
        <v>0</v>
      </c>
      <c r="DN10" s="9">
        <v>0</v>
      </c>
      <c r="DO10" s="23">
        <v>1</v>
      </c>
      <c r="DP10" s="65">
        <v>0</v>
      </c>
      <c r="DQ10" s="9">
        <v>0</v>
      </c>
      <c r="DR10" s="9">
        <v>0</v>
      </c>
      <c r="DS10" s="9">
        <v>0</v>
      </c>
      <c r="DT10" s="9">
        <v>0</v>
      </c>
      <c r="DU10" s="9">
        <v>0</v>
      </c>
      <c r="DV10" s="9">
        <v>0</v>
      </c>
      <c r="DW10" s="9">
        <v>0</v>
      </c>
      <c r="DX10" s="9">
        <v>0</v>
      </c>
      <c r="DY10" s="9">
        <v>1</v>
      </c>
      <c r="DZ10" s="64">
        <v>1</v>
      </c>
      <c r="EA10" s="9">
        <v>585.59900000000005</v>
      </c>
      <c r="EB10" s="9">
        <v>0.111</v>
      </c>
      <c r="EC10" s="9">
        <v>23.423999999999999</v>
      </c>
      <c r="ED10" s="9">
        <v>0</v>
      </c>
      <c r="EE10" s="9">
        <v>5.0000000000000001E-3</v>
      </c>
      <c r="EF10" s="23">
        <v>10</v>
      </c>
      <c r="EG10" s="64">
        <v>1</v>
      </c>
      <c r="EH10" s="9">
        <v>18.001999999999999</v>
      </c>
      <c r="EI10" s="9">
        <v>0</v>
      </c>
      <c r="EJ10" s="9">
        <v>0</v>
      </c>
      <c r="EK10" s="9">
        <v>1</v>
      </c>
      <c r="EL10" s="9">
        <v>0.81</v>
      </c>
      <c r="EM10" s="9">
        <v>0.36</v>
      </c>
      <c r="EN10" s="9">
        <v>9999</v>
      </c>
      <c r="EO10" s="9">
        <v>20</v>
      </c>
      <c r="EP10" s="64">
        <v>1</v>
      </c>
      <c r="EQ10" s="9">
        <v>0</v>
      </c>
      <c r="ER10" s="9">
        <v>0.01</v>
      </c>
      <c r="ES10" s="9">
        <v>0</v>
      </c>
      <c r="ET10" s="9">
        <v>0</v>
      </c>
      <c r="EU10" s="9">
        <v>0</v>
      </c>
      <c r="EV10" s="9">
        <v>1</v>
      </c>
      <c r="EX10" s="9"/>
      <c r="EZ10" s="9" t="s">
        <v>38</v>
      </c>
      <c r="FA10" s="9" t="s">
        <v>686</v>
      </c>
      <c r="FB10" s="9" t="s">
        <v>130</v>
      </c>
      <c r="FC10" s="64">
        <v>0</v>
      </c>
      <c r="FD10" s="9">
        <v>0</v>
      </c>
      <c r="FE10" s="9">
        <v>0</v>
      </c>
      <c r="FF10" s="9">
        <v>0</v>
      </c>
      <c r="FG10" s="9">
        <v>0</v>
      </c>
      <c r="FH10" s="9">
        <v>0</v>
      </c>
      <c r="FI10" s="9">
        <v>1</v>
      </c>
      <c r="FM10" s="9" t="s">
        <v>38</v>
      </c>
      <c r="FN10" s="2" t="s">
        <v>687</v>
      </c>
      <c r="FO10" s="53">
        <v>1500</v>
      </c>
      <c r="FP10" s="9">
        <v>2</v>
      </c>
      <c r="FQ10" s="9">
        <v>0</v>
      </c>
      <c r="FR10" s="9">
        <v>0.7</v>
      </c>
      <c r="FS10" s="9">
        <v>15</v>
      </c>
      <c r="FT10" s="9"/>
      <c r="FU10" s="2"/>
      <c r="GB10" s="9"/>
      <c r="GC10" s="9"/>
    </row>
    <row r="11" spans="1:186">
      <c r="A11" s="9"/>
      <c r="B11" s="9"/>
      <c r="C11" s="9"/>
      <c r="G11" s="9" t="s">
        <v>38</v>
      </c>
      <c r="H11" s="9" t="s">
        <v>688</v>
      </c>
      <c r="I11" s="64">
        <v>0</v>
      </c>
      <c r="J11" s="64">
        <v>0</v>
      </c>
      <c r="K11" s="64">
        <v>1</v>
      </c>
      <c r="L11" s="64">
        <v>0</v>
      </c>
      <c r="P11" s="75" t="s">
        <v>38</v>
      </c>
      <c r="Q11" s="75" t="s">
        <v>681</v>
      </c>
      <c r="R11" s="76">
        <v>0</v>
      </c>
      <c r="S11" s="2"/>
      <c r="W11" s="9"/>
      <c r="X11" s="9"/>
      <c r="Y11" s="9"/>
      <c r="Z11" s="9"/>
      <c r="AA11" s="9"/>
      <c r="AB11" s="9"/>
      <c r="AC11" s="9"/>
      <c r="AD11" s="9"/>
      <c r="AH11" s="9" t="s">
        <v>38</v>
      </c>
      <c r="AI11" s="9" t="s">
        <v>676</v>
      </c>
      <c r="AJ11" s="9" t="s">
        <v>688</v>
      </c>
      <c r="AK11" s="64">
        <v>1</v>
      </c>
      <c r="AL11" s="65">
        <v>1</v>
      </c>
      <c r="AM11" s="9">
        <v>87.698999999999998</v>
      </c>
      <c r="AN11" s="9">
        <v>5.1200000000000002E-2</v>
      </c>
      <c r="AO11" s="9">
        <v>3.508</v>
      </c>
      <c r="AP11" s="9">
        <v>0</v>
      </c>
      <c r="AQ11" s="9">
        <v>5.0000000000000001E-3</v>
      </c>
      <c r="AR11" s="9">
        <v>15</v>
      </c>
      <c r="AU11" s="9"/>
      <c r="AV11" s="9" t="s">
        <v>38</v>
      </c>
      <c r="AW11" s="9" t="s">
        <v>688</v>
      </c>
      <c r="AX11" s="64">
        <v>0</v>
      </c>
      <c r="AY11" s="9">
        <v>0</v>
      </c>
      <c r="AZ11" s="9">
        <v>0</v>
      </c>
      <c r="BA11" s="9">
        <v>0</v>
      </c>
      <c r="BB11" s="9">
        <v>0</v>
      </c>
      <c r="BC11" s="9">
        <v>0</v>
      </c>
      <c r="BD11" s="9">
        <v>0</v>
      </c>
      <c r="BE11" s="9">
        <v>1</v>
      </c>
      <c r="BF11" s="64">
        <v>1</v>
      </c>
      <c r="BG11" s="9">
        <v>2</v>
      </c>
      <c r="BH11" s="9">
        <v>13.500999999999999</v>
      </c>
      <c r="BI11" s="9">
        <v>0</v>
      </c>
      <c r="BJ11" s="9">
        <v>0</v>
      </c>
      <c r="BK11" s="9">
        <v>1</v>
      </c>
      <c r="BL11" s="9">
        <v>0.06</v>
      </c>
      <c r="BM11" s="9">
        <v>0.27</v>
      </c>
      <c r="BN11" s="9">
        <v>0</v>
      </c>
      <c r="BO11" s="23">
        <v>20</v>
      </c>
      <c r="BP11" s="65">
        <v>0</v>
      </c>
      <c r="BQ11" s="9">
        <v>0</v>
      </c>
      <c r="BR11" s="9">
        <v>0</v>
      </c>
      <c r="BS11" s="9">
        <v>0</v>
      </c>
      <c r="BT11" s="9">
        <v>0</v>
      </c>
      <c r="BU11" s="9">
        <v>0</v>
      </c>
      <c r="BV11" s="23">
        <v>1</v>
      </c>
      <c r="BW11" s="65">
        <v>0</v>
      </c>
      <c r="BX11" s="9">
        <v>0</v>
      </c>
      <c r="BY11" s="9">
        <v>0</v>
      </c>
      <c r="BZ11" s="9">
        <v>0</v>
      </c>
      <c r="CA11" s="9">
        <v>0</v>
      </c>
      <c r="CB11" s="9">
        <v>0</v>
      </c>
      <c r="CC11" s="9">
        <v>0</v>
      </c>
      <c r="CD11" s="9">
        <v>0</v>
      </c>
      <c r="CE11" s="9">
        <v>0</v>
      </c>
      <c r="CF11" s="9">
        <v>0</v>
      </c>
      <c r="CG11" s="23">
        <v>1</v>
      </c>
      <c r="CH11" s="64">
        <v>0</v>
      </c>
      <c r="CI11" s="65">
        <v>0</v>
      </c>
      <c r="CJ11" s="9">
        <v>0</v>
      </c>
      <c r="CK11" s="9">
        <v>0</v>
      </c>
      <c r="CL11" s="9">
        <v>0</v>
      </c>
      <c r="CM11" s="9">
        <v>0</v>
      </c>
      <c r="CN11" s="9">
        <v>0</v>
      </c>
      <c r="CO11" s="23">
        <v>1</v>
      </c>
      <c r="CP11" s="65">
        <v>0</v>
      </c>
      <c r="CQ11" s="9">
        <v>0</v>
      </c>
      <c r="CR11" s="9">
        <v>0</v>
      </c>
      <c r="CS11" s="9">
        <v>0</v>
      </c>
      <c r="CT11" s="9">
        <v>0</v>
      </c>
      <c r="CU11" s="9">
        <v>0</v>
      </c>
      <c r="CV11" s="9">
        <v>0</v>
      </c>
      <c r="CW11" s="9">
        <v>0</v>
      </c>
      <c r="CX11" s="9">
        <v>0</v>
      </c>
      <c r="CY11" s="23">
        <v>1</v>
      </c>
      <c r="CZ11" s="64">
        <v>0</v>
      </c>
      <c r="DA11" s="9">
        <v>0</v>
      </c>
      <c r="DB11" s="9">
        <v>0</v>
      </c>
      <c r="DC11" s="9">
        <v>0</v>
      </c>
      <c r="DD11" s="65">
        <v>0</v>
      </c>
      <c r="DE11" s="9">
        <v>0</v>
      </c>
      <c r="DF11" s="9">
        <v>0</v>
      </c>
      <c r="DG11" s="9">
        <v>0</v>
      </c>
      <c r="DH11" s="23">
        <v>1</v>
      </c>
      <c r="DI11" s="65">
        <v>0</v>
      </c>
      <c r="DJ11" s="9">
        <v>0</v>
      </c>
      <c r="DK11" s="9">
        <v>0</v>
      </c>
      <c r="DL11" s="9">
        <v>0</v>
      </c>
      <c r="DM11" s="9">
        <v>0</v>
      </c>
      <c r="DN11" s="9">
        <v>0</v>
      </c>
      <c r="DO11" s="23">
        <v>1</v>
      </c>
      <c r="DP11" s="65">
        <v>0</v>
      </c>
      <c r="DQ11" s="9">
        <v>0</v>
      </c>
      <c r="DR11" s="9">
        <v>0</v>
      </c>
      <c r="DS11" s="9">
        <v>0</v>
      </c>
      <c r="DT11" s="9">
        <v>0</v>
      </c>
      <c r="DU11" s="9">
        <v>0</v>
      </c>
      <c r="DV11" s="9">
        <v>0</v>
      </c>
      <c r="DW11" s="9">
        <v>0</v>
      </c>
      <c r="DX11" s="9">
        <v>0</v>
      </c>
      <c r="DY11" s="23">
        <v>1</v>
      </c>
      <c r="DZ11" s="65">
        <v>0</v>
      </c>
      <c r="EA11" s="9">
        <v>0</v>
      </c>
      <c r="EB11" s="9">
        <v>0</v>
      </c>
      <c r="EC11" s="9">
        <v>0</v>
      </c>
      <c r="ED11" s="9">
        <v>0</v>
      </c>
      <c r="EE11" s="9">
        <v>0</v>
      </c>
      <c r="EF11" s="23">
        <v>1</v>
      </c>
      <c r="EG11" s="64">
        <v>0</v>
      </c>
      <c r="EH11" s="9">
        <v>0</v>
      </c>
      <c r="EI11" s="9">
        <v>0</v>
      </c>
      <c r="EJ11" s="9">
        <v>0</v>
      </c>
      <c r="EK11" s="9">
        <v>1</v>
      </c>
      <c r="EL11" s="9">
        <v>0</v>
      </c>
      <c r="EM11" s="9">
        <v>0</v>
      </c>
      <c r="EN11" s="9">
        <v>0</v>
      </c>
      <c r="EO11" s="9">
        <v>1</v>
      </c>
      <c r="EP11" s="64">
        <v>0</v>
      </c>
      <c r="EQ11" s="9">
        <v>0</v>
      </c>
      <c r="ER11" s="9">
        <v>0</v>
      </c>
      <c r="ES11" s="9">
        <v>0</v>
      </c>
      <c r="ET11" s="9">
        <v>0</v>
      </c>
      <c r="EU11" s="9">
        <v>0</v>
      </c>
      <c r="EV11" s="9">
        <v>1</v>
      </c>
      <c r="EX11" s="9"/>
      <c r="EZ11" s="9" t="s">
        <v>38</v>
      </c>
      <c r="FA11" s="9" t="s">
        <v>688</v>
      </c>
      <c r="FB11" s="9" t="s">
        <v>130</v>
      </c>
      <c r="FC11" s="64">
        <v>0</v>
      </c>
      <c r="FD11" s="9">
        <v>0</v>
      </c>
      <c r="FE11" s="9">
        <v>0</v>
      </c>
      <c r="FF11" s="9">
        <v>0</v>
      </c>
      <c r="FG11" s="9">
        <v>0</v>
      </c>
      <c r="FH11" s="9">
        <v>0</v>
      </c>
      <c r="FI11" s="9">
        <v>1</v>
      </c>
      <c r="FM11" s="75" t="s">
        <v>38</v>
      </c>
      <c r="FN11" s="75" t="s">
        <v>681</v>
      </c>
      <c r="FO11" s="77">
        <v>0</v>
      </c>
      <c r="FP11" s="75">
        <v>0</v>
      </c>
      <c r="FQ11" s="75">
        <v>0</v>
      </c>
      <c r="FR11" s="75">
        <v>0</v>
      </c>
      <c r="FS11" s="75">
        <v>1</v>
      </c>
      <c r="FT11" s="9"/>
      <c r="FU11" s="2"/>
      <c r="GB11" s="9"/>
      <c r="GC11" s="9"/>
    </row>
    <row r="12" spans="1:186">
      <c r="A12" s="9"/>
      <c r="B12" s="9"/>
      <c r="C12" s="9"/>
      <c r="G12" s="9" t="s">
        <v>38</v>
      </c>
      <c r="H12" s="9" t="s">
        <v>689</v>
      </c>
      <c r="I12" s="64">
        <v>0</v>
      </c>
      <c r="J12" s="64">
        <v>0</v>
      </c>
      <c r="K12" s="64">
        <v>1</v>
      </c>
      <c r="L12" s="64">
        <v>0</v>
      </c>
      <c r="P12" s="9"/>
      <c r="Q12" s="9"/>
      <c r="R12" s="2"/>
      <c r="S12" s="78"/>
      <c r="W12" s="9"/>
      <c r="X12" s="9"/>
      <c r="Y12" s="9"/>
      <c r="Z12" s="9"/>
      <c r="AA12" s="9"/>
      <c r="AB12" s="9"/>
      <c r="AC12" s="9"/>
      <c r="AD12" s="9"/>
      <c r="AH12" s="9" t="s">
        <v>38</v>
      </c>
      <c r="AI12" s="9" t="s">
        <v>676</v>
      </c>
      <c r="AJ12" s="9" t="s">
        <v>689</v>
      </c>
      <c r="AK12" s="64">
        <v>1</v>
      </c>
      <c r="AL12" s="65">
        <v>1</v>
      </c>
      <c r="AM12" s="9">
        <v>80.165999999999997</v>
      </c>
      <c r="AN12" s="9">
        <v>4.2099999999999999E-2</v>
      </c>
      <c r="AO12" s="9">
        <v>3.2069999999999999</v>
      </c>
      <c r="AP12" s="9">
        <v>0</v>
      </c>
      <c r="AQ12" s="9">
        <v>5.0000000000000001E-3</v>
      </c>
      <c r="AR12" s="9">
        <v>15</v>
      </c>
      <c r="AU12" s="9"/>
      <c r="AV12" s="9" t="s">
        <v>38</v>
      </c>
      <c r="AW12" s="9" t="s">
        <v>689</v>
      </c>
      <c r="AX12" s="64">
        <v>0</v>
      </c>
      <c r="AY12" s="9">
        <v>0</v>
      </c>
      <c r="AZ12" s="9">
        <v>0</v>
      </c>
      <c r="BA12" s="9">
        <v>0</v>
      </c>
      <c r="BB12" s="9">
        <v>0</v>
      </c>
      <c r="BC12" s="9">
        <v>0</v>
      </c>
      <c r="BD12" s="9">
        <v>0</v>
      </c>
      <c r="BE12" s="23">
        <v>1</v>
      </c>
      <c r="BF12" s="65">
        <v>1</v>
      </c>
      <c r="BG12" s="9">
        <v>3</v>
      </c>
      <c r="BH12" s="9">
        <v>0.105</v>
      </c>
      <c r="BI12" s="9">
        <v>0</v>
      </c>
      <c r="BJ12" s="9">
        <v>0</v>
      </c>
      <c r="BK12" s="9">
        <v>1</v>
      </c>
      <c r="BL12" s="9">
        <v>0.33</v>
      </c>
      <c r="BM12" s="9">
        <v>3.0000000000000001E-3</v>
      </c>
      <c r="BN12" s="9">
        <v>0</v>
      </c>
      <c r="BO12" s="23">
        <v>30</v>
      </c>
      <c r="BP12" s="65">
        <v>0</v>
      </c>
      <c r="BQ12" s="9">
        <v>0</v>
      </c>
      <c r="BR12" s="9">
        <v>0</v>
      </c>
      <c r="BS12" s="9">
        <v>0</v>
      </c>
      <c r="BT12" s="9">
        <v>0</v>
      </c>
      <c r="BU12" s="9">
        <v>0</v>
      </c>
      <c r="BV12" s="23">
        <v>1</v>
      </c>
      <c r="BW12" s="65">
        <v>0</v>
      </c>
      <c r="BX12" s="9">
        <v>0</v>
      </c>
      <c r="BY12" s="9">
        <v>0</v>
      </c>
      <c r="BZ12" s="9">
        <v>0</v>
      </c>
      <c r="CA12" s="9">
        <v>0</v>
      </c>
      <c r="CB12" s="9">
        <v>0</v>
      </c>
      <c r="CC12" s="9">
        <v>0</v>
      </c>
      <c r="CD12" s="9">
        <v>0</v>
      </c>
      <c r="CE12" s="9">
        <v>0</v>
      </c>
      <c r="CF12" s="9">
        <v>0</v>
      </c>
      <c r="CG12" s="23">
        <v>1</v>
      </c>
      <c r="CH12" s="65">
        <v>0</v>
      </c>
      <c r="CI12" s="65">
        <v>0</v>
      </c>
      <c r="CJ12" s="9">
        <v>0</v>
      </c>
      <c r="CK12" s="9">
        <v>0</v>
      </c>
      <c r="CL12" s="9">
        <v>0</v>
      </c>
      <c r="CM12" s="9">
        <v>0</v>
      </c>
      <c r="CN12" s="9">
        <v>0</v>
      </c>
      <c r="CO12" s="23">
        <v>1</v>
      </c>
      <c r="CP12" s="65">
        <v>0</v>
      </c>
      <c r="CQ12" s="9">
        <v>0</v>
      </c>
      <c r="CR12" s="9">
        <v>0</v>
      </c>
      <c r="CS12" s="9">
        <v>0</v>
      </c>
      <c r="CT12" s="9">
        <v>0</v>
      </c>
      <c r="CU12" s="9">
        <v>0</v>
      </c>
      <c r="CV12" s="9">
        <v>0</v>
      </c>
      <c r="CW12" s="9">
        <v>0</v>
      </c>
      <c r="CX12" s="9">
        <v>0</v>
      </c>
      <c r="CY12" s="23">
        <v>1</v>
      </c>
      <c r="CZ12" s="64">
        <v>0</v>
      </c>
      <c r="DA12" s="9">
        <v>0</v>
      </c>
      <c r="DB12" s="9">
        <v>0</v>
      </c>
      <c r="DC12" s="9">
        <v>0</v>
      </c>
      <c r="DD12" s="65">
        <v>0</v>
      </c>
      <c r="DE12" s="9">
        <v>0</v>
      </c>
      <c r="DF12" s="9">
        <v>0</v>
      </c>
      <c r="DG12" s="9">
        <v>0</v>
      </c>
      <c r="DH12" s="23">
        <v>1</v>
      </c>
      <c r="DI12" s="65">
        <v>0</v>
      </c>
      <c r="DJ12" s="9">
        <v>0</v>
      </c>
      <c r="DK12" s="9">
        <v>0</v>
      </c>
      <c r="DL12" s="9">
        <v>0</v>
      </c>
      <c r="DM12" s="9">
        <v>0</v>
      </c>
      <c r="DN12" s="9">
        <v>0</v>
      </c>
      <c r="DO12" s="23">
        <v>1</v>
      </c>
      <c r="DP12" s="65">
        <v>0</v>
      </c>
      <c r="DQ12" s="9">
        <v>0</v>
      </c>
      <c r="DR12" s="9">
        <v>0</v>
      </c>
      <c r="DS12" s="9">
        <v>0</v>
      </c>
      <c r="DT12" s="9">
        <v>0</v>
      </c>
      <c r="DU12" s="9">
        <v>0</v>
      </c>
      <c r="DV12" s="9">
        <v>0</v>
      </c>
      <c r="DW12" s="9">
        <v>0</v>
      </c>
      <c r="DX12" s="9">
        <v>0</v>
      </c>
      <c r="DY12" s="23">
        <v>1</v>
      </c>
      <c r="DZ12" s="65">
        <v>0</v>
      </c>
      <c r="EA12" s="9">
        <v>0</v>
      </c>
      <c r="EB12" s="9">
        <v>0</v>
      </c>
      <c r="EC12" s="9">
        <v>0</v>
      </c>
      <c r="ED12" s="9">
        <v>0</v>
      </c>
      <c r="EE12" s="9">
        <v>0</v>
      </c>
      <c r="EF12" s="23">
        <v>1</v>
      </c>
      <c r="EG12" s="64">
        <v>0</v>
      </c>
      <c r="EH12" s="9">
        <v>0</v>
      </c>
      <c r="EI12" s="9">
        <v>0</v>
      </c>
      <c r="EJ12" s="9">
        <v>0</v>
      </c>
      <c r="EK12" s="9">
        <v>1</v>
      </c>
      <c r="EL12" s="9">
        <v>0</v>
      </c>
      <c r="EM12" s="9">
        <v>0</v>
      </c>
      <c r="EN12" s="9">
        <v>0</v>
      </c>
      <c r="EO12" s="9">
        <v>1</v>
      </c>
      <c r="EP12" s="64">
        <v>0</v>
      </c>
      <c r="EQ12" s="9">
        <v>0</v>
      </c>
      <c r="ER12" s="9">
        <v>0</v>
      </c>
      <c r="ES12" s="9">
        <v>0</v>
      </c>
      <c r="ET12" s="9">
        <v>0</v>
      </c>
      <c r="EU12" s="9">
        <v>0</v>
      </c>
      <c r="EV12" s="9">
        <v>1</v>
      </c>
      <c r="EX12" s="9"/>
      <c r="EZ12" s="9" t="s">
        <v>38</v>
      </c>
      <c r="FA12" s="9" t="s">
        <v>689</v>
      </c>
      <c r="FB12" s="9" t="s">
        <v>130</v>
      </c>
      <c r="FC12" s="64">
        <v>0</v>
      </c>
      <c r="FD12" s="9">
        <v>0</v>
      </c>
      <c r="FE12" s="9">
        <v>0</v>
      </c>
      <c r="FF12" s="9">
        <v>0</v>
      </c>
      <c r="FG12" s="9">
        <v>0</v>
      </c>
      <c r="FH12" s="9">
        <v>0</v>
      </c>
      <c r="FI12" s="9">
        <v>1</v>
      </c>
      <c r="FM12" s="9"/>
      <c r="FN12" s="9"/>
      <c r="FO12" s="9"/>
      <c r="FP12" s="9"/>
      <c r="FQ12" s="9"/>
      <c r="FR12" s="9"/>
      <c r="FS12" s="9"/>
      <c r="FT12" s="9"/>
      <c r="FU12" s="2"/>
      <c r="GB12" s="9"/>
      <c r="GC12" s="9"/>
    </row>
    <row r="13" spans="1:186">
      <c r="A13" s="9"/>
      <c r="B13" s="9"/>
      <c r="C13" s="9"/>
      <c r="G13" s="9" t="s">
        <v>38</v>
      </c>
      <c r="H13" s="9" t="s">
        <v>690</v>
      </c>
      <c r="I13" s="64">
        <v>0</v>
      </c>
      <c r="J13" s="64">
        <v>0</v>
      </c>
      <c r="K13" s="64">
        <v>1</v>
      </c>
      <c r="L13" s="64">
        <v>0</v>
      </c>
      <c r="P13" s="9"/>
      <c r="Q13" s="9"/>
      <c r="R13" s="2"/>
      <c r="S13" s="78"/>
      <c r="W13" s="9"/>
      <c r="X13" s="9"/>
      <c r="Y13" s="9"/>
      <c r="Z13" s="9"/>
      <c r="AA13" s="9"/>
      <c r="AB13" s="9"/>
      <c r="AC13" s="9"/>
      <c r="AD13" s="9"/>
      <c r="AH13" s="9" t="s">
        <v>38</v>
      </c>
      <c r="AI13" s="9" t="s">
        <v>676</v>
      </c>
      <c r="AJ13" s="9" t="s">
        <v>690</v>
      </c>
      <c r="AK13" s="64">
        <v>0</v>
      </c>
      <c r="AL13" s="65">
        <v>0</v>
      </c>
      <c r="AM13" s="9">
        <v>0</v>
      </c>
      <c r="AN13" s="9">
        <v>0</v>
      </c>
      <c r="AO13" s="9">
        <v>0</v>
      </c>
      <c r="AP13" s="9">
        <v>0</v>
      </c>
      <c r="AQ13" s="9">
        <v>0</v>
      </c>
      <c r="AR13" s="9">
        <v>1</v>
      </c>
      <c r="AU13" s="9"/>
      <c r="AV13" s="9" t="s">
        <v>38</v>
      </c>
      <c r="AW13" s="9" t="s">
        <v>690</v>
      </c>
      <c r="AX13" s="64">
        <v>1</v>
      </c>
      <c r="AY13" s="9">
        <v>1912.357</v>
      </c>
      <c r="AZ13" s="9">
        <v>0.2034</v>
      </c>
      <c r="BA13" s="9">
        <v>0</v>
      </c>
      <c r="BB13" s="9">
        <v>76.494</v>
      </c>
      <c r="BC13" s="9">
        <v>0</v>
      </c>
      <c r="BD13" s="9">
        <v>1.6299999999999999E-2</v>
      </c>
      <c r="BE13" s="23">
        <v>30</v>
      </c>
      <c r="BF13" s="65">
        <v>1</v>
      </c>
      <c r="BG13" s="9">
        <v>4</v>
      </c>
      <c r="BH13" s="9">
        <v>0.39900000000000002</v>
      </c>
      <c r="BI13" s="9">
        <v>0</v>
      </c>
      <c r="BJ13" s="9">
        <v>8.3399999999999994E-5</v>
      </c>
      <c r="BK13" s="9">
        <v>1</v>
      </c>
      <c r="BL13" s="9">
        <v>0.05</v>
      </c>
      <c r="BM13" s="9">
        <v>8.0000000000000002E-3</v>
      </c>
      <c r="BN13" s="9">
        <v>0</v>
      </c>
      <c r="BO13" s="23">
        <v>20</v>
      </c>
      <c r="BP13" s="65">
        <v>0</v>
      </c>
      <c r="BQ13" s="9">
        <v>0</v>
      </c>
      <c r="BR13" s="9">
        <v>0</v>
      </c>
      <c r="BS13" s="9">
        <v>0</v>
      </c>
      <c r="BT13" s="9">
        <v>0</v>
      </c>
      <c r="BU13" s="9">
        <v>0</v>
      </c>
      <c r="BV13" s="23">
        <v>1</v>
      </c>
      <c r="BW13" s="65">
        <v>0</v>
      </c>
      <c r="BX13" s="9">
        <v>0</v>
      </c>
      <c r="BY13" s="9">
        <v>0</v>
      </c>
      <c r="BZ13" s="9">
        <v>0</v>
      </c>
      <c r="CA13" s="9">
        <v>0</v>
      </c>
      <c r="CB13" s="9">
        <v>0</v>
      </c>
      <c r="CC13" s="9">
        <v>0</v>
      </c>
      <c r="CD13" s="9">
        <v>0</v>
      </c>
      <c r="CE13" s="9">
        <v>0</v>
      </c>
      <c r="CF13" s="9">
        <v>0</v>
      </c>
      <c r="CG13" s="9">
        <v>1</v>
      </c>
      <c r="CH13" s="64">
        <v>0</v>
      </c>
      <c r="CI13" s="65">
        <v>0</v>
      </c>
      <c r="CJ13" s="9">
        <v>0</v>
      </c>
      <c r="CK13" s="9">
        <v>0</v>
      </c>
      <c r="CL13" s="9">
        <v>0</v>
      </c>
      <c r="CM13" s="9">
        <v>0</v>
      </c>
      <c r="CN13" s="9">
        <v>0</v>
      </c>
      <c r="CO13" s="23">
        <v>1</v>
      </c>
      <c r="CP13" s="65">
        <v>0</v>
      </c>
      <c r="CQ13" s="9">
        <v>0</v>
      </c>
      <c r="CR13" s="9">
        <v>0</v>
      </c>
      <c r="CS13" s="9">
        <v>0</v>
      </c>
      <c r="CT13" s="9">
        <v>0</v>
      </c>
      <c r="CU13" s="9">
        <v>0</v>
      </c>
      <c r="CV13" s="9">
        <v>0</v>
      </c>
      <c r="CW13" s="9">
        <v>0</v>
      </c>
      <c r="CX13" s="9">
        <v>0</v>
      </c>
      <c r="CY13" s="23">
        <v>1</v>
      </c>
      <c r="CZ13" s="64">
        <v>1</v>
      </c>
      <c r="DA13" s="9">
        <v>27.093</v>
      </c>
      <c r="DB13" s="9">
        <v>0</v>
      </c>
      <c r="DC13" s="9">
        <v>0</v>
      </c>
      <c r="DD13" s="65">
        <v>0</v>
      </c>
      <c r="DE13" s="9">
        <v>0.27100000000000002</v>
      </c>
      <c r="DF13" s="9">
        <v>0</v>
      </c>
      <c r="DG13" s="9">
        <v>0</v>
      </c>
      <c r="DH13" s="23">
        <v>10</v>
      </c>
      <c r="DI13" s="65">
        <v>0</v>
      </c>
      <c r="DJ13" s="9">
        <v>0</v>
      </c>
      <c r="DK13" s="9">
        <v>0</v>
      </c>
      <c r="DL13" s="9">
        <v>0</v>
      </c>
      <c r="DM13" s="9">
        <v>0</v>
      </c>
      <c r="DN13" s="9">
        <v>0</v>
      </c>
      <c r="DO13" s="23">
        <v>1</v>
      </c>
      <c r="DP13" s="65">
        <v>0</v>
      </c>
      <c r="DQ13" s="9">
        <v>0</v>
      </c>
      <c r="DR13" s="9">
        <v>0</v>
      </c>
      <c r="DS13" s="9">
        <v>0</v>
      </c>
      <c r="DT13" s="9">
        <v>0</v>
      </c>
      <c r="DU13" s="9">
        <v>0</v>
      </c>
      <c r="DV13" s="9">
        <v>0</v>
      </c>
      <c r="DW13" s="9">
        <v>0</v>
      </c>
      <c r="DX13" s="9">
        <v>0</v>
      </c>
      <c r="DY13" s="23">
        <v>1</v>
      </c>
      <c r="DZ13" s="65">
        <v>0</v>
      </c>
      <c r="EA13" s="9">
        <v>0</v>
      </c>
      <c r="EB13" s="9">
        <v>0</v>
      </c>
      <c r="EC13" s="9">
        <v>0</v>
      </c>
      <c r="ED13" s="9">
        <v>0</v>
      </c>
      <c r="EE13" s="9">
        <v>0</v>
      </c>
      <c r="EF13" s="23">
        <v>1</v>
      </c>
      <c r="EG13" s="64">
        <v>0</v>
      </c>
      <c r="EH13" s="9">
        <v>0</v>
      </c>
      <c r="EI13" s="9">
        <v>0</v>
      </c>
      <c r="EJ13" s="9">
        <v>0</v>
      </c>
      <c r="EK13" s="9">
        <v>1</v>
      </c>
      <c r="EL13" s="9">
        <v>0</v>
      </c>
      <c r="EM13" s="9">
        <v>0</v>
      </c>
      <c r="EN13" s="9">
        <v>0</v>
      </c>
      <c r="EO13" s="9">
        <v>1</v>
      </c>
      <c r="EP13" s="64">
        <v>0</v>
      </c>
      <c r="EQ13" s="9">
        <v>0</v>
      </c>
      <c r="ER13" s="9">
        <v>0</v>
      </c>
      <c r="ES13" s="9">
        <v>0</v>
      </c>
      <c r="ET13" s="9">
        <v>0</v>
      </c>
      <c r="EU13" s="9">
        <v>0</v>
      </c>
      <c r="EV13" s="9">
        <v>1</v>
      </c>
      <c r="EX13" s="9"/>
      <c r="EZ13" s="9" t="s">
        <v>38</v>
      </c>
      <c r="FA13" s="9" t="s">
        <v>690</v>
      </c>
      <c r="FB13" s="9" t="s">
        <v>130</v>
      </c>
      <c r="FC13" s="64">
        <v>0</v>
      </c>
      <c r="FD13" s="9">
        <v>0</v>
      </c>
      <c r="FE13" s="9">
        <v>0</v>
      </c>
      <c r="FF13" s="9">
        <v>0</v>
      </c>
      <c r="FG13" s="9">
        <v>0</v>
      </c>
      <c r="FH13" s="9">
        <v>0</v>
      </c>
      <c r="FI13" s="9">
        <v>1</v>
      </c>
      <c r="FM13" s="9"/>
      <c r="FN13" s="9"/>
      <c r="FO13" s="9"/>
      <c r="FP13" s="9"/>
      <c r="FQ13" s="9"/>
      <c r="FR13" s="9"/>
      <c r="FS13" s="9"/>
      <c r="FT13" s="9"/>
      <c r="FU13" s="9"/>
      <c r="GB13" s="9"/>
      <c r="GC13" s="9"/>
    </row>
    <row r="14" spans="1:186">
      <c r="A14" s="9"/>
      <c r="B14" s="9"/>
      <c r="C14" s="9"/>
      <c r="G14" s="2" t="s">
        <v>38</v>
      </c>
      <c r="H14" s="2" t="s">
        <v>691</v>
      </c>
      <c r="I14" s="64">
        <v>0</v>
      </c>
      <c r="J14" s="64">
        <v>0</v>
      </c>
      <c r="K14" s="64">
        <v>1</v>
      </c>
      <c r="L14" s="64">
        <v>0</v>
      </c>
      <c r="P14" s="9"/>
      <c r="Q14" s="9"/>
      <c r="R14" s="2"/>
      <c r="S14" s="78"/>
      <c r="W14" s="9"/>
      <c r="X14" s="9"/>
      <c r="Y14" s="9"/>
      <c r="Z14" s="9"/>
      <c r="AA14" s="9"/>
      <c r="AB14" s="9"/>
      <c r="AC14" s="9"/>
      <c r="AD14" s="9"/>
      <c r="AH14" s="9" t="s">
        <v>38</v>
      </c>
      <c r="AI14" s="9" t="s">
        <v>676</v>
      </c>
      <c r="AJ14" s="23" t="s">
        <v>691</v>
      </c>
      <c r="AK14" s="64">
        <v>0</v>
      </c>
      <c r="AL14" s="65">
        <v>0</v>
      </c>
      <c r="AM14" s="9">
        <v>0</v>
      </c>
      <c r="AN14" s="9">
        <v>0</v>
      </c>
      <c r="AO14" s="9">
        <v>0</v>
      </c>
      <c r="AP14" s="9">
        <v>0</v>
      </c>
      <c r="AQ14" s="9">
        <v>0</v>
      </c>
      <c r="AR14" s="9">
        <v>1</v>
      </c>
      <c r="AU14" s="9"/>
      <c r="AV14" s="2" t="s">
        <v>38</v>
      </c>
      <c r="AW14" s="2" t="s">
        <v>691</v>
      </c>
      <c r="AX14" s="64">
        <v>1</v>
      </c>
      <c r="AY14" s="2">
        <v>221.79599999999999</v>
      </c>
      <c r="AZ14" s="2">
        <v>1.11E-2</v>
      </c>
      <c r="BA14" s="2">
        <v>4.0000000000000001E-3</v>
      </c>
      <c r="BB14" s="2">
        <v>8.8719999999999999</v>
      </c>
      <c r="BC14" s="2">
        <v>0</v>
      </c>
      <c r="BD14" s="2">
        <v>0.03</v>
      </c>
      <c r="BE14" s="23">
        <v>20</v>
      </c>
      <c r="BF14" s="79">
        <v>1</v>
      </c>
      <c r="BG14" s="2">
        <v>5</v>
      </c>
      <c r="BH14" s="2">
        <v>0.3</v>
      </c>
      <c r="BI14" s="2">
        <v>0</v>
      </c>
      <c r="BJ14" s="2">
        <v>0</v>
      </c>
      <c r="BK14" s="2">
        <v>1</v>
      </c>
      <c r="BL14" s="2">
        <v>0</v>
      </c>
      <c r="BM14" s="2">
        <v>6.0000000000000001E-3</v>
      </c>
      <c r="BN14" s="2">
        <v>0</v>
      </c>
      <c r="BO14" s="23">
        <v>20</v>
      </c>
      <c r="BP14" s="79">
        <v>0</v>
      </c>
      <c r="BQ14" s="2">
        <v>0</v>
      </c>
      <c r="BR14" s="2">
        <v>0</v>
      </c>
      <c r="BS14" s="2">
        <v>0</v>
      </c>
      <c r="BT14" s="2">
        <v>0</v>
      </c>
      <c r="BU14" s="2">
        <v>0</v>
      </c>
      <c r="BV14" s="23">
        <v>1</v>
      </c>
      <c r="BW14" s="79">
        <v>0</v>
      </c>
      <c r="BX14" s="2">
        <v>0</v>
      </c>
      <c r="BY14" s="2">
        <v>0</v>
      </c>
      <c r="BZ14" s="2">
        <v>0</v>
      </c>
      <c r="CA14" s="2">
        <v>0</v>
      </c>
      <c r="CB14" s="2">
        <v>0</v>
      </c>
      <c r="CC14" s="2">
        <v>0</v>
      </c>
      <c r="CD14" s="2">
        <v>0</v>
      </c>
      <c r="CE14" s="2">
        <v>0</v>
      </c>
      <c r="CF14" s="2">
        <v>0</v>
      </c>
      <c r="CG14" s="23">
        <v>1</v>
      </c>
      <c r="CH14" s="64">
        <v>0</v>
      </c>
      <c r="CI14" s="79">
        <v>0</v>
      </c>
      <c r="CJ14" s="2">
        <v>0</v>
      </c>
      <c r="CK14" s="2">
        <v>0</v>
      </c>
      <c r="CL14" s="2">
        <v>0</v>
      </c>
      <c r="CM14" s="2">
        <v>0</v>
      </c>
      <c r="CN14" s="2">
        <v>0</v>
      </c>
      <c r="CO14" s="23">
        <v>1</v>
      </c>
      <c r="CP14" s="79">
        <v>0</v>
      </c>
      <c r="CQ14" s="2">
        <v>0</v>
      </c>
      <c r="CR14" s="2">
        <v>0</v>
      </c>
      <c r="CS14" s="2">
        <v>0</v>
      </c>
      <c r="CT14" s="2">
        <v>0</v>
      </c>
      <c r="CU14" s="2">
        <v>0</v>
      </c>
      <c r="CV14" s="2">
        <v>0</v>
      </c>
      <c r="CW14" s="2">
        <v>0</v>
      </c>
      <c r="CX14" s="2">
        <v>0</v>
      </c>
      <c r="CY14" s="23">
        <v>1</v>
      </c>
      <c r="CZ14" s="64">
        <v>1</v>
      </c>
      <c r="DA14" s="2">
        <v>221.78100000000001</v>
      </c>
      <c r="DB14" s="9">
        <v>0.27300000000000002</v>
      </c>
      <c r="DC14" s="9">
        <v>0.27300000000000002</v>
      </c>
      <c r="DD14" s="79">
        <v>0</v>
      </c>
      <c r="DE14" s="2">
        <v>8.8710000000000004</v>
      </c>
      <c r="DF14" s="2">
        <v>0</v>
      </c>
      <c r="DG14" s="2">
        <v>0.01</v>
      </c>
      <c r="DH14" s="23">
        <v>20</v>
      </c>
      <c r="DI14" s="79">
        <v>0</v>
      </c>
      <c r="DJ14" s="2">
        <v>0</v>
      </c>
      <c r="DK14" s="2">
        <v>0</v>
      </c>
      <c r="DL14" s="2">
        <v>0</v>
      </c>
      <c r="DM14" s="2">
        <v>0</v>
      </c>
      <c r="DN14" s="2">
        <v>0</v>
      </c>
      <c r="DO14" s="23">
        <v>1</v>
      </c>
      <c r="DP14" s="79">
        <v>0</v>
      </c>
      <c r="DQ14" s="2">
        <v>0</v>
      </c>
      <c r="DR14" s="2">
        <v>0</v>
      </c>
      <c r="DS14" s="2">
        <v>0</v>
      </c>
      <c r="DT14" s="2">
        <v>0</v>
      </c>
      <c r="DU14" s="2">
        <v>0</v>
      </c>
      <c r="DV14" s="2">
        <v>0</v>
      </c>
      <c r="DW14" s="2">
        <v>0</v>
      </c>
      <c r="DX14" s="2">
        <v>0</v>
      </c>
      <c r="DY14" s="23">
        <v>1</v>
      </c>
      <c r="DZ14" s="79">
        <v>0</v>
      </c>
      <c r="EA14" s="2">
        <v>0</v>
      </c>
      <c r="EB14" s="2">
        <v>0</v>
      </c>
      <c r="EC14" s="2">
        <v>0</v>
      </c>
      <c r="ED14" s="2">
        <v>0</v>
      </c>
      <c r="EE14" s="2">
        <v>0</v>
      </c>
      <c r="EF14" s="23">
        <v>1</v>
      </c>
      <c r="EG14" s="64">
        <v>0</v>
      </c>
      <c r="EH14" s="2">
        <v>0</v>
      </c>
      <c r="EI14" s="2">
        <v>0</v>
      </c>
      <c r="EJ14" s="2">
        <v>0</v>
      </c>
      <c r="EK14" s="2">
        <v>1</v>
      </c>
      <c r="EL14" s="2">
        <v>0</v>
      </c>
      <c r="EM14" s="2">
        <v>0</v>
      </c>
      <c r="EN14" s="2">
        <v>0</v>
      </c>
      <c r="EO14" s="2">
        <v>1</v>
      </c>
      <c r="EP14" s="64">
        <v>0</v>
      </c>
      <c r="EQ14" s="2">
        <v>0</v>
      </c>
      <c r="ER14" s="2">
        <v>0</v>
      </c>
      <c r="ES14" s="2">
        <v>0</v>
      </c>
      <c r="ET14" s="2">
        <v>0</v>
      </c>
      <c r="EU14" s="2">
        <v>0</v>
      </c>
      <c r="EV14" s="2">
        <v>1</v>
      </c>
      <c r="EX14" s="9"/>
      <c r="EZ14" s="2" t="s">
        <v>38</v>
      </c>
      <c r="FA14" s="2" t="s">
        <v>691</v>
      </c>
      <c r="FB14" s="9" t="s">
        <v>130</v>
      </c>
      <c r="FC14" s="64">
        <v>1</v>
      </c>
      <c r="FD14" s="2">
        <v>15.069000000000001</v>
      </c>
      <c r="FE14" s="2">
        <v>2.3400000000000001E-2</v>
      </c>
      <c r="FF14" s="2">
        <v>0.60299999999999998</v>
      </c>
      <c r="FG14" s="2">
        <v>0</v>
      </c>
      <c r="FH14" s="2">
        <v>5.0000000000000001E-3</v>
      </c>
      <c r="FI14" s="2">
        <v>15</v>
      </c>
      <c r="FM14" s="9"/>
      <c r="FN14" s="9"/>
      <c r="FO14" s="9"/>
      <c r="FP14" s="9"/>
      <c r="FQ14" s="9"/>
      <c r="FR14" s="9"/>
      <c r="FS14" s="9"/>
      <c r="FT14" s="9"/>
      <c r="FU14" s="9"/>
      <c r="GB14" s="9"/>
      <c r="GC14" s="9"/>
    </row>
    <row r="15" spans="1:186">
      <c r="A15" s="9"/>
      <c r="B15" s="9"/>
      <c r="C15" s="9"/>
      <c r="G15" s="9" t="s">
        <v>38</v>
      </c>
      <c r="H15" s="9" t="s">
        <v>692</v>
      </c>
      <c r="I15" s="64">
        <v>0</v>
      </c>
      <c r="J15" s="64">
        <v>0</v>
      </c>
      <c r="K15" s="64">
        <v>0</v>
      </c>
      <c r="L15" s="64">
        <v>1</v>
      </c>
      <c r="P15" s="9"/>
      <c r="Q15" s="2"/>
      <c r="R15" s="2"/>
      <c r="S15" s="78"/>
      <c r="W15" s="9"/>
      <c r="X15" s="9"/>
      <c r="Y15" s="9"/>
      <c r="Z15" s="9"/>
      <c r="AA15" s="9"/>
      <c r="AB15" s="9"/>
      <c r="AC15" s="9"/>
      <c r="AD15" s="9"/>
      <c r="AH15" s="9" t="s">
        <v>38</v>
      </c>
      <c r="AI15" s="9" t="s">
        <v>676</v>
      </c>
      <c r="AJ15" s="9" t="s">
        <v>692</v>
      </c>
      <c r="AK15" s="64">
        <v>0</v>
      </c>
      <c r="AL15" s="65">
        <v>0</v>
      </c>
      <c r="AM15" s="9">
        <v>0</v>
      </c>
      <c r="AN15" s="9">
        <v>0</v>
      </c>
      <c r="AO15" s="9">
        <v>0</v>
      </c>
      <c r="AP15" s="9">
        <v>0</v>
      </c>
      <c r="AQ15" s="9">
        <v>0</v>
      </c>
      <c r="AR15" s="9">
        <v>1</v>
      </c>
      <c r="AU15" s="9"/>
      <c r="AV15" s="9" t="s">
        <v>38</v>
      </c>
      <c r="AW15" s="9" t="s">
        <v>692</v>
      </c>
      <c r="AX15" s="64">
        <v>0</v>
      </c>
      <c r="AY15" s="9">
        <v>0</v>
      </c>
      <c r="AZ15" s="9">
        <v>0</v>
      </c>
      <c r="BA15" s="9">
        <v>0</v>
      </c>
      <c r="BB15" s="9">
        <v>0</v>
      </c>
      <c r="BC15" s="9">
        <v>0</v>
      </c>
      <c r="BD15" s="9">
        <v>0</v>
      </c>
      <c r="BE15" s="23">
        <v>1</v>
      </c>
      <c r="BF15" s="65">
        <v>0</v>
      </c>
      <c r="BG15" s="9">
        <v>0</v>
      </c>
      <c r="BH15" s="9">
        <v>0</v>
      </c>
      <c r="BI15" s="9">
        <v>0</v>
      </c>
      <c r="BJ15" s="9">
        <v>0</v>
      </c>
      <c r="BK15" s="9">
        <v>1</v>
      </c>
      <c r="BL15" s="9">
        <v>0</v>
      </c>
      <c r="BM15" s="9">
        <v>0</v>
      </c>
      <c r="BN15" s="9">
        <v>0</v>
      </c>
      <c r="BO15" s="23">
        <v>1</v>
      </c>
      <c r="BP15" s="65">
        <v>0</v>
      </c>
      <c r="BQ15" s="9">
        <v>0</v>
      </c>
      <c r="BR15" s="9">
        <v>0</v>
      </c>
      <c r="BS15" s="9">
        <v>0</v>
      </c>
      <c r="BT15" s="9">
        <v>0</v>
      </c>
      <c r="BU15" s="9">
        <v>0</v>
      </c>
      <c r="BV15" s="23">
        <v>1</v>
      </c>
      <c r="BW15" s="65">
        <v>0</v>
      </c>
      <c r="BX15" s="9">
        <v>0</v>
      </c>
      <c r="BY15" s="9">
        <v>0</v>
      </c>
      <c r="BZ15" s="9">
        <v>0</v>
      </c>
      <c r="CA15" s="9">
        <v>0</v>
      </c>
      <c r="CB15" s="9">
        <v>0</v>
      </c>
      <c r="CC15" s="9">
        <v>0</v>
      </c>
      <c r="CD15" s="9">
        <v>0</v>
      </c>
      <c r="CE15" s="9">
        <v>0</v>
      </c>
      <c r="CF15" s="9">
        <v>0</v>
      </c>
      <c r="CG15" s="23">
        <v>1</v>
      </c>
      <c r="CH15" s="65">
        <v>0</v>
      </c>
      <c r="CI15" s="65">
        <v>0</v>
      </c>
      <c r="CJ15" s="9">
        <v>0</v>
      </c>
      <c r="CK15" s="9">
        <v>0</v>
      </c>
      <c r="CL15" s="9">
        <v>0</v>
      </c>
      <c r="CM15" s="9">
        <v>0</v>
      </c>
      <c r="CN15" s="9">
        <v>0</v>
      </c>
      <c r="CO15" s="23">
        <v>1</v>
      </c>
      <c r="CP15" s="65">
        <v>0</v>
      </c>
      <c r="CQ15" s="9">
        <v>0</v>
      </c>
      <c r="CR15" s="9">
        <v>0</v>
      </c>
      <c r="CS15" s="9">
        <v>0</v>
      </c>
      <c r="CT15" s="9">
        <v>0</v>
      </c>
      <c r="CU15" s="9">
        <v>0</v>
      </c>
      <c r="CV15" s="9">
        <v>0</v>
      </c>
      <c r="CW15" s="9">
        <v>0</v>
      </c>
      <c r="CX15" s="9">
        <v>0</v>
      </c>
      <c r="CY15" s="23">
        <v>1</v>
      </c>
      <c r="CZ15" s="64">
        <v>0</v>
      </c>
      <c r="DA15" s="9">
        <v>0</v>
      </c>
      <c r="DB15" s="9">
        <v>0</v>
      </c>
      <c r="DC15" s="9">
        <v>0</v>
      </c>
      <c r="DD15" s="65">
        <v>0</v>
      </c>
      <c r="DE15" s="9">
        <v>0</v>
      </c>
      <c r="DF15" s="9">
        <v>0</v>
      </c>
      <c r="DG15" s="9">
        <v>0</v>
      </c>
      <c r="DH15" s="23">
        <v>1</v>
      </c>
      <c r="DI15" s="65">
        <v>0</v>
      </c>
      <c r="DJ15" s="9">
        <v>0</v>
      </c>
      <c r="DK15" s="9">
        <v>0</v>
      </c>
      <c r="DL15" s="9">
        <v>0</v>
      </c>
      <c r="DM15" s="9">
        <v>0</v>
      </c>
      <c r="DN15" s="9">
        <v>0</v>
      </c>
      <c r="DO15" s="23">
        <v>1</v>
      </c>
      <c r="DP15" s="65">
        <v>0</v>
      </c>
      <c r="DQ15" s="9">
        <v>0</v>
      </c>
      <c r="DR15" s="9">
        <v>0</v>
      </c>
      <c r="DS15" s="9">
        <v>0</v>
      </c>
      <c r="DT15" s="9">
        <v>0</v>
      </c>
      <c r="DU15" s="9">
        <v>0</v>
      </c>
      <c r="DV15" s="9">
        <v>0</v>
      </c>
      <c r="DW15" s="9">
        <v>0</v>
      </c>
      <c r="DX15" s="9">
        <v>0</v>
      </c>
      <c r="DY15" s="23">
        <v>1</v>
      </c>
      <c r="DZ15" s="65">
        <v>0</v>
      </c>
      <c r="EA15" s="9">
        <v>0</v>
      </c>
      <c r="EB15" s="9">
        <v>0</v>
      </c>
      <c r="EC15" s="9">
        <v>0</v>
      </c>
      <c r="ED15" s="9">
        <v>0</v>
      </c>
      <c r="EE15" s="9">
        <v>0</v>
      </c>
      <c r="EF15" s="23">
        <v>1</v>
      </c>
      <c r="EG15" s="64">
        <v>0</v>
      </c>
      <c r="EH15" s="9">
        <v>0</v>
      </c>
      <c r="EI15" s="9">
        <v>0</v>
      </c>
      <c r="EJ15" s="9">
        <v>0</v>
      </c>
      <c r="EK15" s="9">
        <v>0</v>
      </c>
      <c r="EL15" s="9">
        <v>0</v>
      </c>
      <c r="EM15" s="9">
        <v>0</v>
      </c>
      <c r="EN15" s="9">
        <v>0</v>
      </c>
      <c r="EO15" s="9">
        <v>1</v>
      </c>
      <c r="EP15" s="64">
        <v>0</v>
      </c>
      <c r="EQ15" s="9">
        <v>0</v>
      </c>
      <c r="ER15" s="9">
        <v>0</v>
      </c>
      <c r="ES15" s="9">
        <v>0</v>
      </c>
      <c r="ET15" s="9">
        <v>0</v>
      </c>
      <c r="EU15" s="9">
        <v>0</v>
      </c>
      <c r="EV15" s="9">
        <v>1</v>
      </c>
      <c r="EX15" s="9"/>
      <c r="EZ15" s="9" t="s">
        <v>38</v>
      </c>
      <c r="FA15" s="9" t="s">
        <v>692</v>
      </c>
      <c r="FB15" s="9" t="s">
        <v>130</v>
      </c>
      <c r="FC15" s="64">
        <v>0</v>
      </c>
      <c r="FD15" s="9">
        <v>0</v>
      </c>
      <c r="FE15" s="9">
        <v>0</v>
      </c>
      <c r="FF15" s="9">
        <v>0</v>
      </c>
      <c r="FG15" s="9">
        <v>0</v>
      </c>
      <c r="FH15" s="9">
        <v>0</v>
      </c>
      <c r="FI15" s="9">
        <v>1</v>
      </c>
      <c r="FM15" s="9"/>
      <c r="FN15" s="2"/>
      <c r="FO15" s="9"/>
      <c r="FP15" s="9"/>
      <c r="FQ15" s="9"/>
      <c r="FR15" s="9"/>
      <c r="FS15" s="9"/>
      <c r="FT15" s="9"/>
      <c r="FU15" s="9"/>
    </row>
    <row r="16" spans="1:186">
      <c r="A16" s="9"/>
      <c r="B16" s="9"/>
      <c r="C16" s="9"/>
      <c r="G16" s="75" t="s">
        <v>38</v>
      </c>
      <c r="H16" s="75" t="s">
        <v>693</v>
      </c>
      <c r="I16" s="76">
        <v>0</v>
      </c>
      <c r="J16" s="76">
        <v>0</v>
      </c>
      <c r="K16" s="76">
        <v>0</v>
      </c>
      <c r="L16" s="76">
        <v>1</v>
      </c>
      <c r="P16" s="9"/>
      <c r="Q16" s="9"/>
      <c r="R16" s="9"/>
      <c r="W16" s="9"/>
      <c r="X16" s="9"/>
      <c r="Y16" s="9"/>
      <c r="Z16" s="9"/>
      <c r="AA16" s="9"/>
      <c r="AB16" s="9"/>
      <c r="AC16" s="9"/>
      <c r="AD16" s="9"/>
      <c r="AH16" s="9" t="s">
        <v>38</v>
      </c>
      <c r="AI16" s="9" t="s">
        <v>676</v>
      </c>
      <c r="AJ16" s="9" t="s">
        <v>693</v>
      </c>
      <c r="AK16" s="64">
        <v>1</v>
      </c>
      <c r="AL16" s="65">
        <v>0</v>
      </c>
      <c r="AM16" s="9">
        <v>87.698999999999998</v>
      </c>
      <c r="AN16" s="9">
        <v>5.1200000000000002E-2</v>
      </c>
      <c r="AO16" s="9">
        <v>3.508</v>
      </c>
      <c r="AP16" s="9">
        <v>0</v>
      </c>
      <c r="AQ16" s="9">
        <v>5.0000000000000001E-3</v>
      </c>
      <c r="AR16" s="9">
        <v>15</v>
      </c>
      <c r="AU16" s="9"/>
      <c r="AV16" s="75" t="s">
        <v>38</v>
      </c>
      <c r="AW16" s="75" t="s">
        <v>693</v>
      </c>
      <c r="AX16" s="64">
        <v>1</v>
      </c>
      <c r="AY16" s="9">
        <v>547.94500000000005</v>
      </c>
      <c r="AZ16" s="9">
        <v>0</v>
      </c>
      <c r="BA16" s="9">
        <v>1.4E-2</v>
      </c>
      <c r="BB16" s="9">
        <v>21.917999999999999</v>
      </c>
      <c r="BC16" s="9">
        <v>0</v>
      </c>
      <c r="BD16" s="9">
        <v>0.27</v>
      </c>
      <c r="BE16" s="23">
        <v>25</v>
      </c>
      <c r="BF16" s="65">
        <v>1</v>
      </c>
      <c r="BG16" s="9">
        <v>6</v>
      </c>
      <c r="BH16" s="9">
        <v>0.15</v>
      </c>
      <c r="BI16" s="9">
        <v>0</v>
      </c>
      <c r="BJ16" s="9">
        <v>0</v>
      </c>
      <c r="BK16" s="9">
        <v>1</v>
      </c>
      <c r="BL16" s="9">
        <v>0</v>
      </c>
      <c r="BM16" s="9">
        <v>3.0000000000000001E-3</v>
      </c>
      <c r="BN16" s="9">
        <v>0</v>
      </c>
      <c r="BO16" s="23">
        <v>20</v>
      </c>
      <c r="BP16" s="65">
        <v>0</v>
      </c>
      <c r="BQ16" s="9">
        <v>0</v>
      </c>
      <c r="BR16" s="9">
        <v>0</v>
      </c>
      <c r="BS16" s="9">
        <v>0</v>
      </c>
      <c r="BT16" s="9">
        <v>0</v>
      </c>
      <c r="BU16" s="9">
        <v>0</v>
      </c>
      <c r="BV16" s="23">
        <v>1</v>
      </c>
      <c r="BW16" s="65">
        <v>0</v>
      </c>
      <c r="BX16" s="9">
        <v>0</v>
      </c>
      <c r="BY16" s="9">
        <v>0</v>
      </c>
      <c r="BZ16" s="9">
        <v>0</v>
      </c>
      <c r="CA16" s="9">
        <v>0</v>
      </c>
      <c r="CB16" s="9">
        <v>0</v>
      </c>
      <c r="CC16" s="9">
        <v>0</v>
      </c>
      <c r="CD16" s="9">
        <v>0</v>
      </c>
      <c r="CE16" s="9">
        <v>0</v>
      </c>
      <c r="CF16" s="9">
        <v>0</v>
      </c>
      <c r="CG16" s="23">
        <v>1</v>
      </c>
      <c r="CH16" s="65">
        <v>0</v>
      </c>
      <c r="CI16" s="65">
        <v>0</v>
      </c>
      <c r="CJ16" s="9">
        <v>0</v>
      </c>
      <c r="CK16" s="9">
        <v>0</v>
      </c>
      <c r="CL16" s="9">
        <v>0</v>
      </c>
      <c r="CM16" s="9">
        <v>0</v>
      </c>
      <c r="CN16" s="9">
        <v>0</v>
      </c>
      <c r="CO16" s="23">
        <v>1</v>
      </c>
      <c r="CP16" s="65">
        <v>0</v>
      </c>
      <c r="CQ16" s="9">
        <v>0</v>
      </c>
      <c r="CR16" s="9">
        <v>0</v>
      </c>
      <c r="CS16" s="9">
        <v>0</v>
      </c>
      <c r="CT16" s="9">
        <v>0</v>
      </c>
      <c r="CU16" s="9">
        <v>0</v>
      </c>
      <c r="CV16" s="9">
        <v>0</v>
      </c>
      <c r="CW16" s="9">
        <v>0</v>
      </c>
      <c r="CX16" s="9">
        <v>0</v>
      </c>
      <c r="CY16" s="23">
        <v>1</v>
      </c>
      <c r="CZ16" s="64">
        <v>0</v>
      </c>
      <c r="DA16" s="9">
        <v>0</v>
      </c>
      <c r="DB16" s="9">
        <v>0</v>
      </c>
      <c r="DC16" s="9">
        <v>0</v>
      </c>
      <c r="DD16" s="65">
        <v>0</v>
      </c>
      <c r="DE16" s="9">
        <v>0</v>
      </c>
      <c r="DF16" s="9">
        <v>0</v>
      </c>
      <c r="DG16" s="9">
        <v>0</v>
      </c>
      <c r="DH16" s="23">
        <v>1</v>
      </c>
      <c r="DI16" s="65">
        <v>0</v>
      </c>
      <c r="DJ16" s="9">
        <v>0</v>
      </c>
      <c r="DK16" s="9">
        <v>0</v>
      </c>
      <c r="DL16" s="9">
        <v>0</v>
      </c>
      <c r="DM16" s="9">
        <v>0</v>
      </c>
      <c r="DN16" s="9">
        <v>0</v>
      </c>
      <c r="DO16" s="23">
        <v>1</v>
      </c>
      <c r="DP16" s="65">
        <v>0</v>
      </c>
      <c r="DQ16" s="9">
        <v>0</v>
      </c>
      <c r="DR16" s="9">
        <v>0</v>
      </c>
      <c r="DS16" s="9">
        <v>0</v>
      </c>
      <c r="DT16" s="9">
        <v>0</v>
      </c>
      <c r="DU16" s="9">
        <v>0</v>
      </c>
      <c r="DV16" s="9">
        <v>0</v>
      </c>
      <c r="DW16" s="9">
        <v>0</v>
      </c>
      <c r="DX16" s="9">
        <v>0</v>
      </c>
      <c r="DY16" s="23">
        <v>1</v>
      </c>
      <c r="DZ16" s="65">
        <v>0</v>
      </c>
      <c r="EA16" s="9">
        <v>0</v>
      </c>
      <c r="EB16" s="9">
        <v>0</v>
      </c>
      <c r="EC16" s="9">
        <v>0</v>
      </c>
      <c r="ED16" s="9">
        <v>0</v>
      </c>
      <c r="EE16" s="9">
        <v>0</v>
      </c>
      <c r="EF16" s="23">
        <v>1</v>
      </c>
      <c r="EG16" s="64">
        <v>0</v>
      </c>
      <c r="EH16" s="9">
        <v>0</v>
      </c>
      <c r="EI16" s="9">
        <v>0</v>
      </c>
      <c r="EJ16" s="9">
        <v>0</v>
      </c>
      <c r="EK16" s="9">
        <v>0</v>
      </c>
      <c r="EL16" s="9">
        <v>0</v>
      </c>
      <c r="EM16" s="9">
        <v>0</v>
      </c>
      <c r="EN16" s="9">
        <v>0</v>
      </c>
      <c r="EO16" s="9">
        <v>1</v>
      </c>
      <c r="EP16" s="64">
        <v>0</v>
      </c>
      <c r="EQ16" s="9">
        <v>0</v>
      </c>
      <c r="ER16" s="9">
        <v>0</v>
      </c>
      <c r="ES16" s="9">
        <v>0</v>
      </c>
      <c r="ET16" s="9">
        <v>0</v>
      </c>
      <c r="EU16" s="9">
        <v>0</v>
      </c>
      <c r="EV16" s="9">
        <v>1</v>
      </c>
      <c r="EX16" s="9"/>
      <c r="EZ16" s="80" t="s">
        <v>38</v>
      </c>
      <c r="FA16" s="80" t="s">
        <v>693</v>
      </c>
      <c r="FB16" s="80" t="s">
        <v>130</v>
      </c>
      <c r="FC16" s="81">
        <v>0</v>
      </c>
      <c r="FD16" s="80">
        <v>0</v>
      </c>
      <c r="FE16" s="80">
        <v>0</v>
      </c>
      <c r="FF16" s="80">
        <v>0</v>
      </c>
      <c r="FG16" s="80">
        <v>0</v>
      </c>
      <c r="FH16" s="80">
        <v>0</v>
      </c>
      <c r="FI16" s="80">
        <v>1</v>
      </c>
      <c r="FM16" s="9"/>
      <c r="FN16" s="2"/>
      <c r="FO16" s="9"/>
      <c r="FP16" s="9"/>
      <c r="FQ16" s="9"/>
      <c r="FR16" s="9"/>
      <c r="FS16" s="9"/>
      <c r="FT16" s="9"/>
      <c r="FU16" s="9"/>
    </row>
    <row r="17" spans="1:177">
      <c r="A17" s="9"/>
      <c r="B17" s="9"/>
      <c r="C17" s="9"/>
      <c r="G17" s="82"/>
      <c r="H17" s="82"/>
      <c r="I17" s="82"/>
      <c r="J17" s="82"/>
      <c r="K17" s="82"/>
      <c r="L17" s="82"/>
      <c r="P17" s="9"/>
      <c r="Q17" s="9"/>
      <c r="R17" s="9"/>
      <c r="W17" s="9"/>
      <c r="X17" s="9"/>
      <c r="Y17" s="9"/>
      <c r="Z17" s="9"/>
      <c r="AA17" s="9"/>
      <c r="AB17" s="9"/>
      <c r="AC17" s="9"/>
      <c r="AD17" s="9"/>
      <c r="AH17" s="83" t="s">
        <v>38</v>
      </c>
      <c r="AI17" s="83" t="s">
        <v>678</v>
      </c>
      <c r="AJ17" s="83" t="s">
        <v>677</v>
      </c>
      <c r="AK17" s="84">
        <v>0</v>
      </c>
      <c r="AL17" s="85">
        <v>0</v>
      </c>
      <c r="AM17" s="83">
        <v>0</v>
      </c>
      <c r="AN17" s="83">
        <v>0</v>
      </c>
      <c r="AO17" s="83">
        <v>0</v>
      </c>
      <c r="AP17" s="83">
        <v>0</v>
      </c>
      <c r="AQ17" s="83">
        <v>0</v>
      </c>
      <c r="AR17" s="83">
        <v>1</v>
      </c>
      <c r="AU17" s="9"/>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c r="DM17" s="82"/>
      <c r="DN17" s="82"/>
      <c r="DO17" s="82"/>
      <c r="DP17" s="82"/>
      <c r="DQ17" s="82"/>
      <c r="DR17" s="82"/>
      <c r="DS17" s="82"/>
      <c r="DT17" s="82"/>
      <c r="DU17" s="82"/>
      <c r="DV17" s="82"/>
      <c r="DW17" s="82"/>
      <c r="DX17" s="82"/>
      <c r="DY17" s="82"/>
      <c r="DZ17" s="82"/>
      <c r="EA17" s="82"/>
      <c r="EB17" s="82"/>
      <c r="EC17" s="82"/>
      <c r="ED17" s="82"/>
      <c r="EE17" s="82"/>
      <c r="EF17" s="82"/>
      <c r="EG17" s="82"/>
      <c r="EH17" s="82"/>
      <c r="EI17" s="82"/>
      <c r="EJ17" s="82"/>
      <c r="EK17" s="82"/>
      <c r="EL17" s="82"/>
      <c r="EM17" s="82"/>
      <c r="EN17" s="82"/>
      <c r="EO17" s="82"/>
      <c r="EP17" s="82"/>
      <c r="EQ17" s="82"/>
      <c r="ER17" s="82"/>
      <c r="ES17" s="82"/>
      <c r="ET17" s="82"/>
      <c r="EU17" s="82"/>
      <c r="EV17" s="82"/>
      <c r="EX17" s="9"/>
      <c r="EZ17" s="9" t="s">
        <v>38</v>
      </c>
      <c r="FA17" s="9" t="s">
        <v>677</v>
      </c>
      <c r="FB17" s="9" t="s">
        <v>680</v>
      </c>
      <c r="FC17" s="64">
        <v>0</v>
      </c>
      <c r="FD17" s="9">
        <v>0</v>
      </c>
      <c r="FE17" s="9">
        <v>0</v>
      </c>
      <c r="FF17" s="9">
        <v>0</v>
      </c>
      <c r="FG17" s="9">
        <v>0</v>
      </c>
      <c r="FH17" s="9">
        <v>0</v>
      </c>
      <c r="FI17" s="9">
        <v>1</v>
      </c>
      <c r="FM17" s="9"/>
      <c r="FN17" s="2"/>
      <c r="FO17" s="9"/>
      <c r="FP17" s="9"/>
      <c r="FQ17" s="9"/>
      <c r="FR17" s="9"/>
      <c r="FS17" s="9"/>
      <c r="FT17" s="9"/>
      <c r="FU17" s="9"/>
    </row>
    <row r="18" spans="1:177">
      <c r="A18" s="9"/>
      <c r="B18" s="9"/>
      <c r="C18" s="9"/>
      <c r="G18" s="2"/>
      <c r="H18" s="2"/>
      <c r="I18" s="2"/>
      <c r="J18" s="2"/>
      <c r="K18" s="2"/>
      <c r="L18" s="2"/>
      <c r="P18" s="9"/>
      <c r="Q18" s="9"/>
      <c r="R18" s="9"/>
      <c r="W18" s="9"/>
      <c r="X18" s="9"/>
      <c r="Y18" s="9"/>
      <c r="Z18" s="9"/>
      <c r="AA18" s="9"/>
      <c r="AB18" s="9"/>
      <c r="AC18" s="9"/>
      <c r="AD18" s="9"/>
      <c r="AH18" s="9" t="s">
        <v>38</v>
      </c>
      <c r="AI18" s="9" t="s">
        <v>678</v>
      </c>
      <c r="AJ18" s="9" t="s">
        <v>679</v>
      </c>
      <c r="AK18" s="64">
        <v>1</v>
      </c>
      <c r="AL18" s="65">
        <v>1</v>
      </c>
      <c r="AM18" s="9">
        <v>87.698999999999998</v>
      </c>
      <c r="AN18" s="9">
        <v>5.1200000000000002E-2</v>
      </c>
      <c r="AO18" s="9">
        <v>3.508</v>
      </c>
      <c r="AP18" s="9">
        <v>0</v>
      </c>
      <c r="AQ18" s="9">
        <v>5.0000000000000001E-3</v>
      </c>
      <c r="AR18" s="9">
        <v>15</v>
      </c>
      <c r="AU18" s="9"/>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X18" s="2"/>
      <c r="EZ18" s="9" t="s">
        <v>38</v>
      </c>
      <c r="FA18" s="9" t="s">
        <v>679</v>
      </c>
      <c r="FB18" s="9" t="s">
        <v>680</v>
      </c>
      <c r="FC18" s="64">
        <v>0</v>
      </c>
      <c r="FD18" s="9">
        <v>0</v>
      </c>
      <c r="FE18" s="9">
        <v>0</v>
      </c>
      <c r="FF18" s="9">
        <v>0</v>
      </c>
      <c r="FG18" s="9">
        <v>0</v>
      </c>
      <c r="FH18" s="9">
        <v>0</v>
      </c>
      <c r="FI18" s="9">
        <v>1</v>
      </c>
      <c r="FM18" s="9"/>
      <c r="FN18" s="2"/>
      <c r="FO18" s="9"/>
      <c r="FP18" s="9"/>
      <c r="FQ18" s="9"/>
      <c r="FR18" s="9"/>
      <c r="FS18" s="9"/>
      <c r="FT18" s="9"/>
      <c r="FU18" s="9"/>
    </row>
    <row r="19" spans="1:177">
      <c r="A19" s="9"/>
      <c r="B19" s="9"/>
      <c r="C19" s="9"/>
      <c r="G19" s="9"/>
      <c r="H19" s="9"/>
      <c r="I19" s="9"/>
      <c r="J19" s="9"/>
      <c r="P19" s="9"/>
      <c r="Q19" s="9"/>
      <c r="R19" s="9"/>
      <c r="W19" s="9"/>
      <c r="X19" s="9"/>
      <c r="Y19" s="9"/>
      <c r="Z19" s="9"/>
      <c r="AA19" s="9"/>
      <c r="AB19" s="9"/>
      <c r="AC19" s="9"/>
      <c r="AD19" s="9"/>
      <c r="AH19" s="9" t="s">
        <v>38</v>
      </c>
      <c r="AI19" s="9" t="s">
        <v>678</v>
      </c>
      <c r="AJ19" s="9" t="s">
        <v>682</v>
      </c>
      <c r="AK19" s="64">
        <v>1</v>
      </c>
      <c r="AL19" s="65">
        <v>1</v>
      </c>
      <c r="AM19" s="9">
        <v>80.165999999999997</v>
      </c>
      <c r="AN19" s="9">
        <v>4.2099999999999999E-2</v>
      </c>
      <c r="AO19" s="9">
        <v>3.2069999999999999</v>
      </c>
      <c r="AP19" s="9">
        <v>0</v>
      </c>
      <c r="AQ19" s="9">
        <v>5.0000000000000001E-3</v>
      </c>
      <c r="AR19" s="9">
        <v>15</v>
      </c>
      <c r="AV19" s="9"/>
      <c r="AW19" s="9"/>
      <c r="AX19" s="9"/>
      <c r="AY19" s="9"/>
      <c r="AZ19" s="9"/>
      <c r="BA19" s="9"/>
      <c r="BB19" s="9"/>
      <c r="BC19" s="9"/>
      <c r="BD19" s="9"/>
      <c r="BF19" s="9"/>
      <c r="BG19" s="9"/>
      <c r="BH19" s="9"/>
      <c r="BI19" s="9"/>
      <c r="BJ19" s="9"/>
      <c r="BK19" s="9"/>
      <c r="BL19" s="9"/>
      <c r="BM19" s="9"/>
      <c r="BN19" s="9"/>
      <c r="BP19" s="9"/>
      <c r="BQ19" s="9"/>
      <c r="BR19" s="9"/>
      <c r="BS19" s="9"/>
      <c r="BT19" s="9"/>
      <c r="BU19" s="9"/>
      <c r="BW19" s="9"/>
      <c r="BX19" s="9"/>
      <c r="BY19" s="9"/>
      <c r="BZ19" s="9"/>
      <c r="CA19" s="9"/>
      <c r="CB19" s="9"/>
      <c r="CC19" s="9"/>
      <c r="CP19" s="9"/>
      <c r="CQ19" s="9"/>
      <c r="CR19" s="9"/>
      <c r="CS19" s="9"/>
      <c r="CT19" s="9"/>
      <c r="CU19" s="9"/>
      <c r="CV19" s="9"/>
      <c r="CW19" s="9"/>
      <c r="CX19" s="9"/>
      <c r="CZ19" s="9"/>
      <c r="DA19" s="9"/>
      <c r="DB19" s="9"/>
      <c r="DC19" s="9"/>
      <c r="DD19" s="9"/>
      <c r="DE19" s="9"/>
      <c r="DF19" s="9"/>
      <c r="DG19" s="9"/>
      <c r="DZ19" s="9"/>
      <c r="EB19" s="9"/>
      <c r="EC19" s="9"/>
      <c r="ED19" s="9"/>
      <c r="EE19" s="9"/>
      <c r="EG19" s="9"/>
      <c r="EH19" s="9"/>
      <c r="EI19" s="9"/>
      <c r="EJ19" s="9"/>
      <c r="EK19" s="9"/>
      <c r="EL19" s="9"/>
      <c r="EM19" s="9"/>
      <c r="EN19" s="9"/>
      <c r="EX19" s="2"/>
      <c r="EZ19" s="9" t="s">
        <v>38</v>
      </c>
      <c r="FA19" s="9" t="s">
        <v>682</v>
      </c>
      <c r="FB19" s="9" t="s">
        <v>680</v>
      </c>
      <c r="FC19" s="64">
        <v>0</v>
      </c>
      <c r="FD19" s="9">
        <v>0</v>
      </c>
      <c r="FE19" s="9">
        <v>0</v>
      </c>
      <c r="FF19" s="9">
        <v>0</v>
      </c>
      <c r="FG19" s="9">
        <v>0</v>
      </c>
      <c r="FH19" s="9">
        <v>0</v>
      </c>
      <c r="FI19" s="9">
        <v>1</v>
      </c>
      <c r="FM19" s="9"/>
      <c r="FN19" s="2"/>
      <c r="FO19" s="9"/>
      <c r="FP19" s="9"/>
      <c r="FQ19" s="9"/>
      <c r="FR19" s="9"/>
      <c r="FS19" s="9"/>
      <c r="FT19" s="9"/>
      <c r="FU19" s="9"/>
    </row>
    <row r="20" spans="1:177">
      <c r="A20" s="9"/>
      <c r="B20" s="9"/>
      <c r="C20" s="9"/>
      <c r="G20" s="9"/>
      <c r="H20" s="9"/>
      <c r="I20" s="9"/>
      <c r="J20" s="9"/>
      <c r="P20" s="9"/>
      <c r="Q20" s="9"/>
      <c r="R20" s="9"/>
      <c r="W20" s="9"/>
      <c r="X20" s="9"/>
      <c r="Y20" s="9"/>
      <c r="Z20" s="9"/>
      <c r="AA20" s="9"/>
      <c r="AB20" s="9"/>
      <c r="AC20" s="9"/>
      <c r="AD20" s="9"/>
      <c r="AH20" s="9" t="s">
        <v>38</v>
      </c>
      <c r="AI20" s="9" t="s">
        <v>678</v>
      </c>
      <c r="AJ20" s="9" t="s">
        <v>684</v>
      </c>
      <c r="AK20" s="64">
        <v>0</v>
      </c>
      <c r="AL20" s="65">
        <v>0</v>
      </c>
      <c r="AM20" s="9">
        <v>0</v>
      </c>
      <c r="AN20" s="9">
        <v>0</v>
      </c>
      <c r="AO20" s="9">
        <v>0</v>
      </c>
      <c r="AP20" s="9">
        <v>0</v>
      </c>
      <c r="AQ20" s="9">
        <v>0</v>
      </c>
      <c r="AR20" s="9">
        <v>1</v>
      </c>
      <c r="AV20" s="9"/>
      <c r="AW20" s="9"/>
      <c r="AX20" s="9"/>
      <c r="AY20" s="9"/>
      <c r="AZ20" s="9"/>
      <c r="BA20" s="9"/>
      <c r="BB20" s="9"/>
      <c r="BC20" s="9"/>
      <c r="BD20" s="9"/>
      <c r="BF20" s="9"/>
      <c r="BG20" s="9"/>
      <c r="BH20" s="9"/>
      <c r="BI20" s="9"/>
      <c r="BJ20" s="9"/>
      <c r="BK20" s="9"/>
      <c r="BL20" s="9"/>
      <c r="BM20" s="9"/>
      <c r="BN20" s="9"/>
      <c r="BP20" s="9"/>
      <c r="BQ20" s="9"/>
      <c r="BR20" s="9"/>
      <c r="BS20" s="9"/>
      <c r="BT20" s="9"/>
      <c r="BU20" s="9"/>
      <c r="BW20" s="9"/>
      <c r="BX20" s="9"/>
      <c r="BY20" s="9"/>
      <c r="BZ20" s="9"/>
      <c r="CA20" s="9"/>
      <c r="CB20" s="9"/>
      <c r="CC20" s="9"/>
      <c r="CP20" s="9"/>
      <c r="CQ20" s="9"/>
      <c r="CR20" s="9"/>
      <c r="CS20" s="9"/>
      <c r="CT20" s="9"/>
      <c r="CU20" s="9"/>
      <c r="CV20" s="9"/>
      <c r="CW20" s="9"/>
      <c r="CX20" s="9"/>
      <c r="CZ20" s="9"/>
      <c r="DA20" s="9"/>
      <c r="DB20" s="9"/>
      <c r="DC20" s="9"/>
      <c r="DD20" s="9"/>
      <c r="DE20" s="9"/>
      <c r="DF20" s="9"/>
      <c r="DG20" s="9"/>
      <c r="DZ20" s="9"/>
      <c r="EA20" s="9"/>
      <c r="EB20" s="9"/>
      <c r="EC20" s="9"/>
      <c r="ED20" s="9"/>
      <c r="EE20" s="9"/>
      <c r="EG20" s="10"/>
      <c r="EH20" s="10"/>
      <c r="EI20" s="10"/>
      <c r="EJ20" s="10"/>
      <c r="EK20" s="10"/>
      <c r="EL20" s="10"/>
      <c r="EM20" s="10"/>
      <c r="EN20" s="10"/>
      <c r="EO20" s="10"/>
      <c r="EP20" s="10"/>
      <c r="EX20" s="2"/>
      <c r="EZ20" s="9" t="s">
        <v>38</v>
      </c>
      <c r="FA20" s="9" t="s">
        <v>684</v>
      </c>
      <c r="FB20" s="9" t="s">
        <v>680</v>
      </c>
      <c r="FC20" s="64">
        <v>0</v>
      </c>
      <c r="FD20" s="9">
        <v>0</v>
      </c>
      <c r="FE20" s="9">
        <v>0</v>
      </c>
      <c r="FF20" s="9">
        <v>0</v>
      </c>
      <c r="FG20" s="9">
        <v>0</v>
      </c>
      <c r="FH20" s="9">
        <v>0</v>
      </c>
      <c r="FI20" s="9">
        <v>1</v>
      </c>
      <c r="FM20" s="9"/>
      <c r="FN20" s="2"/>
      <c r="FO20" s="9"/>
      <c r="FP20" s="9"/>
      <c r="FQ20" s="9"/>
      <c r="FR20" s="9"/>
      <c r="FS20" s="9"/>
      <c r="FT20" s="9"/>
      <c r="FU20" s="9"/>
    </row>
    <row r="21" spans="1:177">
      <c r="A21" s="9"/>
      <c r="B21" s="9"/>
      <c r="C21" s="9"/>
      <c r="G21" s="9"/>
      <c r="H21" s="9"/>
      <c r="I21" s="9"/>
      <c r="J21" s="9"/>
      <c r="P21" s="9"/>
      <c r="Q21" s="9"/>
      <c r="R21" s="9"/>
      <c r="W21" s="9"/>
      <c r="X21" s="9"/>
      <c r="Y21" s="9"/>
      <c r="Z21" s="9"/>
      <c r="AA21" s="9"/>
      <c r="AB21" s="9"/>
      <c r="AC21" s="9"/>
      <c r="AD21" s="9"/>
      <c r="AH21" s="9" t="s">
        <v>38</v>
      </c>
      <c r="AI21" s="9" t="s">
        <v>678</v>
      </c>
      <c r="AJ21" s="9" t="s">
        <v>686</v>
      </c>
      <c r="AK21" s="64">
        <v>0</v>
      </c>
      <c r="AL21" s="65">
        <v>0</v>
      </c>
      <c r="AM21" s="9">
        <v>0</v>
      </c>
      <c r="AN21" s="9">
        <v>0</v>
      </c>
      <c r="AO21" s="9">
        <v>0</v>
      </c>
      <c r="AP21" s="9">
        <v>0</v>
      </c>
      <c r="AQ21" s="9">
        <v>0</v>
      </c>
      <c r="AR21" s="9">
        <v>1</v>
      </c>
      <c r="AV21" s="9"/>
      <c r="AW21" s="9"/>
      <c r="AX21" s="9"/>
      <c r="AY21" s="9"/>
      <c r="AZ21" s="9"/>
      <c r="BA21" s="9"/>
      <c r="BB21" s="9"/>
      <c r="BC21" s="9"/>
      <c r="BD21" s="9"/>
      <c r="BF21" s="9"/>
      <c r="BG21" s="9"/>
      <c r="BH21" s="9"/>
      <c r="BI21" s="9"/>
      <c r="BJ21" s="9"/>
      <c r="BK21" s="9"/>
      <c r="BL21" s="9"/>
      <c r="BM21" s="9"/>
      <c r="BN21" s="9"/>
      <c r="BP21" s="9"/>
      <c r="BQ21" s="9"/>
      <c r="BR21" s="9"/>
      <c r="BS21" s="9"/>
      <c r="BT21" s="9"/>
      <c r="BU21" s="9"/>
      <c r="BW21" s="9"/>
      <c r="BX21" s="9"/>
      <c r="BY21" s="9"/>
      <c r="BZ21" s="9"/>
      <c r="CA21" s="9"/>
      <c r="CB21" s="9"/>
      <c r="CC21" s="9"/>
      <c r="CP21" s="9"/>
      <c r="CQ21" s="9"/>
      <c r="CR21" s="9"/>
      <c r="CS21" s="9"/>
      <c r="CT21" s="9"/>
      <c r="CU21" s="9"/>
      <c r="CV21" s="9"/>
      <c r="CW21" s="9"/>
      <c r="CX21" s="9"/>
      <c r="CZ21" s="9"/>
      <c r="DA21" s="9"/>
      <c r="DB21" s="9"/>
      <c r="DC21" s="9"/>
      <c r="DD21" s="9"/>
      <c r="DE21" s="9"/>
      <c r="DF21" s="9"/>
      <c r="DG21" s="9"/>
      <c r="DZ21" s="9"/>
      <c r="EA21" s="9"/>
      <c r="EB21" s="9"/>
      <c r="EC21" s="9"/>
      <c r="ED21" s="9"/>
      <c r="EE21" s="9"/>
      <c r="EG21" s="9"/>
      <c r="EH21" s="9"/>
      <c r="EI21" s="9"/>
      <c r="EJ21" s="9"/>
      <c r="EK21" s="9"/>
      <c r="EL21" s="9"/>
      <c r="EM21" s="9"/>
      <c r="EN21" s="9"/>
      <c r="EX21" s="2"/>
      <c r="EZ21" s="9" t="s">
        <v>38</v>
      </c>
      <c r="FA21" s="9" t="s">
        <v>686</v>
      </c>
      <c r="FB21" s="9" t="s">
        <v>680</v>
      </c>
      <c r="FC21" s="64">
        <v>0</v>
      </c>
      <c r="FD21" s="9">
        <v>0</v>
      </c>
      <c r="FE21" s="9">
        <v>0</v>
      </c>
      <c r="FF21" s="9">
        <v>0</v>
      </c>
      <c r="FG21" s="9">
        <v>0</v>
      </c>
      <c r="FH21" s="9">
        <v>0</v>
      </c>
      <c r="FI21" s="9">
        <v>1</v>
      </c>
      <c r="FM21" s="9"/>
      <c r="FN21" s="2"/>
      <c r="FO21" s="9"/>
      <c r="FP21" s="9"/>
      <c r="FQ21" s="9"/>
      <c r="FR21" s="9"/>
      <c r="FS21" s="9"/>
      <c r="FT21" s="9"/>
      <c r="FU21" s="9"/>
    </row>
    <row r="22" spans="1:177">
      <c r="A22" s="9"/>
      <c r="B22" s="9"/>
      <c r="C22" s="9"/>
      <c r="G22" s="9"/>
      <c r="H22" s="9"/>
      <c r="I22" s="9"/>
      <c r="J22" s="9"/>
      <c r="P22" s="9"/>
      <c r="Q22" s="9"/>
      <c r="R22" s="9"/>
      <c r="W22" s="9"/>
      <c r="X22" s="9"/>
      <c r="Y22" s="9"/>
      <c r="Z22" s="9"/>
      <c r="AA22" s="9"/>
      <c r="AB22" s="9"/>
      <c r="AC22" s="9"/>
      <c r="AD22" s="9"/>
      <c r="AH22" s="9" t="s">
        <v>38</v>
      </c>
      <c r="AI22" s="9" t="s">
        <v>678</v>
      </c>
      <c r="AJ22" s="9" t="s">
        <v>688</v>
      </c>
      <c r="AK22" s="64">
        <v>1</v>
      </c>
      <c r="AL22" s="65">
        <v>1</v>
      </c>
      <c r="AM22" s="9">
        <v>87.698999999999998</v>
      </c>
      <c r="AN22" s="9">
        <v>5.1200000000000002E-2</v>
      </c>
      <c r="AO22" s="9">
        <v>3.508</v>
      </c>
      <c r="AP22" s="9">
        <v>0</v>
      </c>
      <c r="AQ22" s="9">
        <v>5.0000000000000001E-3</v>
      </c>
      <c r="AR22" s="9">
        <v>15</v>
      </c>
      <c r="AV22" s="9"/>
      <c r="AW22" s="9"/>
      <c r="AX22" s="9"/>
      <c r="AY22" s="9"/>
      <c r="AZ22" s="9"/>
      <c r="BA22" s="10"/>
      <c r="BB22" s="9"/>
      <c r="BC22" s="9"/>
      <c r="BD22" s="9"/>
      <c r="BF22" s="9"/>
      <c r="BG22" s="9"/>
      <c r="BH22" s="9"/>
      <c r="BI22" s="9"/>
      <c r="BJ22" s="9"/>
      <c r="BK22" s="9"/>
      <c r="BL22" s="9"/>
      <c r="BM22" s="9"/>
      <c r="BN22" s="9"/>
      <c r="BP22" s="9"/>
      <c r="BQ22" s="9"/>
      <c r="BR22" s="9"/>
      <c r="BS22" s="9"/>
      <c r="BT22" s="9"/>
      <c r="BU22" s="9"/>
      <c r="BW22" s="9"/>
      <c r="BX22" s="9"/>
      <c r="BY22" s="9"/>
      <c r="BZ22" s="9"/>
      <c r="CA22" s="9"/>
      <c r="CB22" s="9"/>
      <c r="CC22" s="9"/>
      <c r="CP22" s="9"/>
      <c r="CQ22" s="9"/>
      <c r="CR22" s="9"/>
      <c r="CS22" s="9"/>
      <c r="CT22" s="9"/>
      <c r="CU22" s="9"/>
      <c r="CV22" s="9"/>
      <c r="CW22" s="9"/>
      <c r="CX22" s="9"/>
      <c r="CZ22" s="9"/>
      <c r="DA22" s="9"/>
      <c r="DB22" s="9"/>
      <c r="DC22" s="9"/>
      <c r="DD22" s="9"/>
      <c r="DE22" s="9"/>
      <c r="DF22" s="9"/>
      <c r="DG22" s="9"/>
      <c r="DZ22" s="9"/>
      <c r="EA22" s="9"/>
      <c r="EB22" s="9"/>
      <c r="EC22" s="9"/>
      <c r="ED22" s="9"/>
      <c r="EE22" s="9"/>
      <c r="EG22" s="9"/>
      <c r="EH22" s="9"/>
      <c r="EI22" s="9"/>
      <c r="EJ22" s="9"/>
      <c r="EK22" s="9"/>
      <c r="EL22" s="9"/>
      <c r="EM22" s="9"/>
      <c r="EN22" s="9"/>
      <c r="EZ22" s="9" t="s">
        <v>38</v>
      </c>
      <c r="FA22" s="9" t="s">
        <v>688</v>
      </c>
      <c r="FB22" s="9" t="s">
        <v>680</v>
      </c>
      <c r="FC22" s="64">
        <v>0</v>
      </c>
      <c r="FD22" s="9">
        <v>0</v>
      </c>
      <c r="FE22" s="9">
        <v>0</v>
      </c>
      <c r="FF22" s="9">
        <v>0</v>
      </c>
      <c r="FG22" s="9">
        <v>0</v>
      </c>
      <c r="FH22" s="9">
        <v>0</v>
      </c>
      <c r="FI22" s="9">
        <v>1</v>
      </c>
      <c r="FM22" s="9"/>
      <c r="FN22" s="2"/>
      <c r="FO22" s="9"/>
      <c r="FP22" s="9"/>
      <c r="FQ22" s="9"/>
      <c r="FR22" s="9"/>
      <c r="FS22" s="9"/>
      <c r="FT22" s="9"/>
      <c r="FU22" s="9"/>
    </row>
    <row r="23" spans="1:177">
      <c r="A23" s="9"/>
      <c r="B23" s="9"/>
      <c r="C23" s="9"/>
      <c r="G23" s="9"/>
      <c r="H23" s="9"/>
      <c r="I23" s="9"/>
      <c r="J23" s="9"/>
      <c r="P23" s="9"/>
      <c r="Q23" s="9"/>
      <c r="R23" s="9"/>
      <c r="W23" s="9"/>
      <c r="X23" s="9"/>
      <c r="Y23" s="9"/>
      <c r="Z23" s="9"/>
      <c r="AA23" s="9"/>
      <c r="AB23" s="9"/>
      <c r="AC23" s="9"/>
      <c r="AD23" s="9"/>
      <c r="AH23" s="9" t="s">
        <v>38</v>
      </c>
      <c r="AI23" s="9" t="s">
        <v>678</v>
      </c>
      <c r="AJ23" s="9" t="s">
        <v>689</v>
      </c>
      <c r="AK23" s="64">
        <v>1</v>
      </c>
      <c r="AL23" s="65">
        <v>1</v>
      </c>
      <c r="AM23" s="9">
        <v>80.165999999999997</v>
      </c>
      <c r="AN23" s="9">
        <v>4.2099999999999999E-2</v>
      </c>
      <c r="AO23" s="9">
        <v>3.2069999999999999</v>
      </c>
      <c r="AP23" s="9">
        <v>0</v>
      </c>
      <c r="AQ23" s="9">
        <v>5.0000000000000001E-3</v>
      </c>
      <c r="AR23" s="9">
        <v>15</v>
      </c>
      <c r="AV23" s="9"/>
      <c r="AW23" s="9"/>
      <c r="AX23" s="9"/>
      <c r="AY23" s="9"/>
      <c r="AZ23" s="9"/>
      <c r="BA23" s="9"/>
      <c r="BB23" s="9"/>
      <c r="BC23" s="9"/>
      <c r="BD23" s="9"/>
      <c r="BF23" s="9"/>
      <c r="BG23" s="9"/>
      <c r="BH23" s="9"/>
      <c r="BI23" s="9"/>
      <c r="BJ23" s="9"/>
      <c r="BK23" s="9"/>
      <c r="BL23" s="9"/>
      <c r="BM23" s="9"/>
      <c r="BN23" s="9"/>
      <c r="BP23" s="9"/>
      <c r="BQ23" s="9"/>
      <c r="BR23" s="9"/>
      <c r="BS23" s="9"/>
      <c r="BT23" s="9"/>
      <c r="BU23" s="9"/>
      <c r="BW23" s="9"/>
      <c r="BX23" s="9"/>
      <c r="BY23" s="9"/>
      <c r="BZ23" s="9"/>
      <c r="CA23" s="9"/>
      <c r="CB23" s="9"/>
      <c r="CC23" s="9"/>
      <c r="CP23" s="9"/>
      <c r="CQ23" s="9"/>
      <c r="CR23" s="9"/>
      <c r="CS23" s="9"/>
      <c r="CT23" s="9"/>
      <c r="CU23" s="9"/>
      <c r="CV23" s="9"/>
      <c r="CW23" s="9"/>
      <c r="CX23" s="9"/>
      <c r="CZ23" s="9"/>
      <c r="DA23" s="9"/>
      <c r="DB23" s="9"/>
      <c r="DC23" s="9"/>
      <c r="DD23" s="9"/>
      <c r="DE23" s="9"/>
      <c r="DF23" s="9"/>
      <c r="DG23" s="9"/>
      <c r="DZ23" s="9"/>
      <c r="EA23" s="9"/>
      <c r="EB23" s="9"/>
      <c r="EC23" s="9"/>
      <c r="ED23" s="9"/>
      <c r="EE23" s="9"/>
      <c r="EG23" s="9"/>
      <c r="EH23" s="9"/>
      <c r="EI23" s="9"/>
      <c r="EJ23" s="9"/>
      <c r="EK23" s="9"/>
      <c r="EL23" s="9"/>
      <c r="EM23" s="9"/>
      <c r="EN23" s="9"/>
      <c r="EZ23" s="9" t="s">
        <v>38</v>
      </c>
      <c r="FA23" s="9" t="s">
        <v>689</v>
      </c>
      <c r="FB23" s="9" t="s">
        <v>680</v>
      </c>
      <c r="FC23" s="64">
        <v>0</v>
      </c>
      <c r="FD23" s="9">
        <v>0</v>
      </c>
      <c r="FE23" s="9">
        <v>0</v>
      </c>
      <c r="FF23" s="9">
        <v>0</v>
      </c>
      <c r="FG23" s="9">
        <v>0</v>
      </c>
      <c r="FH23" s="9">
        <v>0</v>
      </c>
      <c r="FI23" s="9">
        <v>1</v>
      </c>
      <c r="FM23" s="9"/>
      <c r="FN23" s="2"/>
      <c r="FO23" s="9"/>
      <c r="FP23" s="9"/>
      <c r="FQ23" s="9"/>
      <c r="FR23" s="9"/>
      <c r="FS23" s="9"/>
      <c r="FT23" s="9"/>
      <c r="FU23" s="9"/>
    </row>
    <row r="24" spans="1:177">
      <c r="G24" s="9"/>
      <c r="H24" s="9"/>
      <c r="I24" s="9"/>
      <c r="J24" s="9"/>
      <c r="AH24" s="9" t="s">
        <v>38</v>
      </c>
      <c r="AI24" s="9" t="s">
        <v>678</v>
      </c>
      <c r="AJ24" s="9" t="s">
        <v>690</v>
      </c>
      <c r="AK24" s="64">
        <v>0</v>
      </c>
      <c r="AL24" s="65">
        <v>0</v>
      </c>
      <c r="AM24" s="9">
        <v>0</v>
      </c>
      <c r="AN24" s="9">
        <v>0</v>
      </c>
      <c r="AO24" s="9">
        <v>0</v>
      </c>
      <c r="AP24" s="9">
        <v>0</v>
      </c>
      <c r="AQ24" s="9">
        <v>0</v>
      </c>
      <c r="AR24" s="9">
        <v>1</v>
      </c>
      <c r="AV24" s="9"/>
      <c r="AW24" s="9"/>
      <c r="AX24" s="9"/>
      <c r="AY24" s="9"/>
      <c r="AZ24" s="9"/>
      <c r="BA24" s="9"/>
      <c r="BB24" s="9"/>
      <c r="BC24" s="9"/>
      <c r="BD24" s="9"/>
      <c r="BF24" s="9"/>
      <c r="BG24" s="9"/>
      <c r="BH24" s="9"/>
      <c r="BI24" s="9"/>
      <c r="BJ24" s="9"/>
      <c r="BK24" s="9"/>
      <c r="BL24" s="9"/>
      <c r="BM24" s="9"/>
      <c r="BN24" s="9"/>
      <c r="BP24" s="9"/>
      <c r="BQ24" s="9"/>
      <c r="BR24" s="9"/>
      <c r="BS24" s="9"/>
      <c r="BT24" s="9"/>
      <c r="BU24" s="9"/>
      <c r="BW24" s="9"/>
      <c r="BX24" s="9"/>
      <c r="BY24" s="9"/>
      <c r="BZ24" s="9"/>
      <c r="CA24" s="9"/>
      <c r="CB24" s="9"/>
      <c r="CC24" s="9"/>
      <c r="CP24" s="9"/>
      <c r="CQ24" s="9"/>
      <c r="CR24" s="9"/>
      <c r="CS24" s="9"/>
      <c r="CT24" s="9"/>
      <c r="CU24" s="9"/>
      <c r="CV24" s="9"/>
      <c r="CW24" s="9"/>
      <c r="CX24" s="9"/>
      <c r="CZ24" s="9"/>
      <c r="DA24" s="9"/>
      <c r="DB24" s="9"/>
      <c r="DC24" s="9"/>
      <c r="DD24" s="9"/>
      <c r="DE24" s="9"/>
      <c r="DF24" s="9"/>
      <c r="DG24" s="9"/>
      <c r="DZ24" s="9"/>
      <c r="EA24" s="9"/>
      <c r="EB24" s="9"/>
      <c r="EC24" s="9"/>
      <c r="ED24" s="9"/>
      <c r="EE24" s="9"/>
      <c r="EG24" s="10"/>
      <c r="EH24" s="10"/>
      <c r="EI24" s="10"/>
      <c r="EJ24" s="10"/>
      <c r="EK24" s="10"/>
      <c r="EL24" s="10"/>
      <c r="EM24" s="10"/>
      <c r="EN24" s="10"/>
      <c r="EO24" s="10"/>
      <c r="EP24" s="10"/>
      <c r="EZ24" s="9" t="s">
        <v>38</v>
      </c>
      <c r="FA24" s="9" t="s">
        <v>690</v>
      </c>
      <c r="FB24" s="9" t="s">
        <v>680</v>
      </c>
      <c r="FC24" s="64">
        <v>0</v>
      </c>
      <c r="FD24" s="9">
        <v>0</v>
      </c>
      <c r="FE24" s="9">
        <v>0</v>
      </c>
      <c r="FF24" s="9">
        <v>0</v>
      </c>
      <c r="FG24" s="9">
        <v>0</v>
      </c>
      <c r="FH24" s="9">
        <v>0</v>
      </c>
      <c r="FI24" s="9">
        <v>1</v>
      </c>
      <c r="FN24" s="78"/>
    </row>
    <row r="25" spans="1:177">
      <c r="G25" s="9"/>
      <c r="H25" s="9"/>
      <c r="I25" s="9"/>
      <c r="J25" s="9"/>
      <c r="AH25" s="2" t="s">
        <v>38</v>
      </c>
      <c r="AI25" s="2" t="s">
        <v>678</v>
      </c>
      <c r="AJ25" s="23" t="s">
        <v>691</v>
      </c>
      <c r="AK25" s="64">
        <v>0</v>
      </c>
      <c r="AL25" s="79">
        <v>0</v>
      </c>
      <c r="AM25" s="2">
        <v>0</v>
      </c>
      <c r="AN25" s="2">
        <v>0</v>
      </c>
      <c r="AO25" s="2">
        <v>0</v>
      </c>
      <c r="AP25" s="2">
        <v>0</v>
      </c>
      <c r="AQ25" s="2">
        <v>0</v>
      </c>
      <c r="AR25" s="2">
        <v>1</v>
      </c>
      <c r="AV25" s="9"/>
      <c r="AW25" s="9"/>
      <c r="AX25" s="9"/>
      <c r="AY25" s="9"/>
      <c r="AZ25" s="9"/>
      <c r="BA25" s="9"/>
      <c r="BB25" s="9"/>
      <c r="BC25" s="9"/>
      <c r="BD25" s="9"/>
      <c r="BF25" s="9"/>
      <c r="BG25" s="9"/>
      <c r="BH25" s="9"/>
      <c r="BI25" s="9"/>
      <c r="BJ25" s="9"/>
      <c r="BK25" s="9"/>
      <c r="BL25" s="9"/>
      <c r="BM25" s="9"/>
      <c r="BN25" s="9"/>
      <c r="BP25" s="9"/>
      <c r="BQ25" s="9"/>
      <c r="BR25" s="9"/>
      <c r="BS25" s="9"/>
      <c r="BT25" s="9"/>
      <c r="BU25" s="9"/>
      <c r="BW25" s="9"/>
      <c r="BX25" s="9"/>
      <c r="BY25" s="9"/>
      <c r="BZ25" s="9"/>
      <c r="CA25" s="9"/>
      <c r="CB25" s="9"/>
      <c r="CC25" s="9"/>
      <c r="CP25" s="9"/>
      <c r="CQ25" s="9"/>
      <c r="CR25" s="9"/>
      <c r="CS25" s="9"/>
      <c r="CT25" s="9"/>
      <c r="CU25" s="9"/>
      <c r="CV25" s="9"/>
      <c r="CW25" s="9"/>
      <c r="CX25" s="9"/>
      <c r="CZ25" s="9"/>
      <c r="DA25" s="9"/>
      <c r="DB25" s="9"/>
      <c r="DC25" s="9"/>
      <c r="DD25" s="9"/>
      <c r="DE25" s="9"/>
      <c r="DF25" s="9"/>
      <c r="DG25" s="9"/>
      <c r="DZ25" s="9"/>
      <c r="EA25" s="9"/>
      <c r="EB25" s="9"/>
      <c r="EC25" s="9"/>
      <c r="ED25" s="9"/>
      <c r="EE25" s="9"/>
      <c r="EG25" s="9"/>
      <c r="EH25" s="9"/>
      <c r="EI25" s="9"/>
      <c r="EJ25" s="9"/>
      <c r="EK25" s="9"/>
      <c r="EL25" s="9"/>
      <c r="EM25" s="9"/>
      <c r="EN25" s="9"/>
      <c r="EZ25" s="2" t="s">
        <v>38</v>
      </c>
      <c r="FA25" s="2" t="s">
        <v>691</v>
      </c>
      <c r="FB25" s="9" t="s">
        <v>680</v>
      </c>
      <c r="FC25" s="64">
        <v>1</v>
      </c>
      <c r="FD25" s="2">
        <v>15.069000000000001</v>
      </c>
      <c r="FE25" s="2">
        <v>2.3400000000000001E-2</v>
      </c>
      <c r="FF25" s="2">
        <v>0.60299999999999998</v>
      </c>
      <c r="FG25" s="2">
        <v>0</v>
      </c>
      <c r="FH25" s="2">
        <v>5.0000000000000001E-3</v>
      </c>
      <c r="FI25" s="2">
        <v>15</v>
      </c>
      <c r="FN25" s="78"/>
    </row>
    <row r="26" spans="1:177">
      <c r="G26" s="9"/>
      <c r="H26" s="9"/>
      <c r="I26" s="9"/>
      <c r="J26" s="9"/>
      <c r="AH26" s="9" t="s">
        <v>38</v>
      </c>
      <c r="AI26" s="9" t="s">
        <v>678</v>
      </c>
      <c r="AJ26" s="9" t="s">
        <v>692</v>
      </c>
      <c r="AK26" s="64">
        <v>0</v>
      </c>
      <c r="AL26" s="65">
        <v>0</v>
      </c>
      <c r="AM26" s="9">
        <v>0</v>
      </c>
      <c r="AN26" s="9">
        <v>0</v>
      </c>
      <c r="AO26" s="9">
        <v>0</v>
      </c>
      <c r="AP26" s="9">
        <v>0</v>
      </c>
      <c r="AQ26" s="9">
        <v>0</v>
      </c>
      <c r="AR26" s="9">
        <v>1</v>
      </c>
      <c r="AV26" s="9"/>
      <c r="AW26" s="9"/>
      <c r="AX26" s="9"/>
      <c r="AY26" s="9"/>
      <c r="AZ26" s="9"/>
      <c r="BA26" s="9"/>
      <c r="BB26" s="9"/>
      <c r="BC26" s="9"/>
      <c r="BD26" s="9"/>
      <c r="BF26" s="9"/>
      <c r="BG26" s="9"/>
      <c r="BH26" s="9"/>
      <c r="BI26" s="9"/>
      <c r="BJ26" s="9"/>
      <c r="BK26" s="9"/>
      <c r="BL26" s="9"/>
      <c r="BM26" s="9"/>
      <c r="BN26" s="9"/>
      <c r="BP26" s="9"/>
      <c r="BQ26" s="9"/>
      <c r="BR26" s="9"/>
      <c r="BS26" s="9"/>
      <c r="BT26" s="9"/>
      <c r="BU26" s="9"/>
      <c r="BW26" s="9"/>
      <c r="BX26" s="9"/>
      <c r="BY26" s="9"/>
      <c r="BZ26" s="9"/>
      <c r="CA26" s="9"/>
      <c r="CB26" s="9"/>
      <c r="CC26" s="9"/>
      <c r="CP26" s="9"/>
      <c r="CQ26" s="9"/>
      <c r="CR26" s="9"/>
      <c r="CS26" s="9"/>
      <c r="CT26" s="9"/>
      <c r="CU26" s="9"/>
      <c r="CV26" s="9"/>
      <c r="CW26" s="9"/>
      <c r="CX26" s="9"/>
      <c r="CZ26" s="9"/>
      <c r="DA26" s="9"/>
      <c r="DB26" s="9"/>
      <c r="DC26" s="9"/>
      <c r="DD26" s="9"/>
      <c r="DE26" s="9"/>
      <c r="DF26" s="9"/>
      <c r="DG26" s="9"/>
      <c r="DZ26" s="9"/>
      <c r="EA26" s="9"/>
      <c r="EB26" s="9"/>
      <c r="EC26" s="9"/>
      <c r="ED26" s="9"/>
      <c r="EE26" s="9"/>
      <c r="EG26" s="9"/>
      <c r="EH26" s="9"/>
      <c r="EI26" s="9"/>
      <c r="EJ26" s="9"/>
      <c r="EK26" s="9"/>
      <c r="EL26" s="9"/>
      <c r="EM26" s="9"/>
      <c r="EN26" s="9"/>
      <c r="EZ26" s="9" t="s">
        <v>38</v>
      </c>
      <c r="FA26" s="9" t="s">
        <v>692</v>
      </c>
      <c r="FB26" s="9" t="s">
        <v>680</v>
      </c>
      <c r="FC26" s="64">
        <v>0</v>
      </c>
      <c r="FD26" s="9">
        <v>0</v>
      </c>
      <c r="FE26" s="9">
        <v>0</v>
      </c>
      <c r="FF26" s="9">
        <v>0</v>
      </c>
      <c r="FG26" s="9">
        <v>0</v>
      </c>
      <c r="FH26" s="9">
        <v>0</v>
      </c>
      <c r="FI26" s="9">
        <v>1</v>
      </c>
      <c r="FN26" s="78"/>
    </row>
    <row r="27" spans="1:177">
      <c r="G27" s="9"/>
      <c r="H27" s="9"/>
      <c r="I27" s="9"/>
      <c r="J27" s="9"/>
      <c r="AH27" s="80" t="s">
        <v>38</v>
      </c>
      <c r="AI27" s="80" t="s">
        <v>678</v>
      </c>
      <c r="AJ27" s="80" t="s">
        <v>693</v>
      </c>
      <c r="AK27" s="81">
        <v>1</v>
      </c>
      <c r="AL27" s="86">
        <v>0</v>
      </c>
      <c r="AM27" s="9">
        <v>87.698999999999998</v>
      </c>
      <c r="AN27" s="9">
        <v>5.1200000000000002E-2</v>
      </c>
      <c r="AO27" s="9">
        <v>3.508</v>
      </c>
      <c r="AP27" s="9">
        <v>0</v>
      </c>
      <c r="AQ27" s="9">
        <v>5.0000000000000001E-3</v>
      </c>
      <c r="AR27" s="9">
        <v>15</v>
      </c>
      <c r="AV27" s="9"/>
      <c r="AW27" s="9"/>
      <c r="AX27" s="9"/>
      <c r="AY27" s="9"/>
      <c r="AZ27" s="9"/>
      <c r="BA27" s="9"/>
      <c r="BB27" s="9"/>
      <c r="BC27" s="9"/>
      <c r="BD27" s="9"/>
      <c r="BF27" s="9"/>
      <c r="BG27" s="9"/>
      <c r="BH27" s="9"/>
      <c r="BI27" s="9"/>
      <c r="BJ27" s="9"/>
      <c r="BK27" s="9"/>
      <c r="BL27" s="9"/>
      <c r="BM27" s="9"/>
      <c r="BN27" s="9"/>
      <c r="BP27" s="9"/>
      <c r="BQ27" s="9"/>
      <c r="BR27" s="9"/>
      <c r="BS27" s="9"/>
      <c r="BT27" s="9"/>
      <c r="BU27" s="9"/>
      <c r="BW27" s="9"/>
      <c r="BX27" s="9"/>
      <c r="BY27" s="9"/>
      <c r="BZ27" s="9"/>
      <c r="CA27" s="9"/>
      <c r="CB27" s="9"/>
      <c r="CC27" s="9"/>
      <c r="CP27" s="9"/>
      <c r="CQ27" s="9"/>
      <c r="CR27" s="9"/>
      <c r="CS27" s="9"/>
      <c r="CT27" s="9"/>
      <c r="CU27" s="9"/>
      <c r="CV27" s="9"/>
      <c r="CW27" s="9"/>
      <c r="CX27" s="9"/>
      <c r="CZ27" s="9"/>
      <c r="DA27" s="9"/>
      <c r="DB27" s="9"/>
      <c r="DC27" s="9"/>
      <c r="DD27" s="9"/>
      <c r="DE27" s="9"/>
      <c r="DF27" s="9"/>
      <c r="DG27" s="9"/>
      <c r="DZ27" s="9"/>
      <c r="EA27" s="9"/>
      <c r="EB27" s="9"/>
      <c r="EC27" s="9"/>
      <c r="ED27" s="9"/>
      <c r="EE27" s="9"/>
      <c r="EG27" s="9"/>
      <c r="EH27" s="9"/>
      <c r="EI27" s="9"/>
      <c r="EJ27" s="9"/>
      <c r="EK27" s="9"/>
      <c r="EL27" s="9"/>
      <c r="EM27" s="9"/>
      <c r="EN27" s="9"/>
      <c r="EZ27" s="80" t="s">
        <v>38</v>
      </c>
      <c r="FA27" s="80" t="s">
        <v>693</v>
      </c>
      <c r="FB27" s="87" t="s">
        <v>680</v>
      </c>
      <c r="FC27" s="86">
        <v>0</v>
      </c>
      <c r="FD27" s="80">
        <v>0</v>
      </c>
      <c r="FE27" s="80">
        <v>0</v>
      </c>
      <c r="FF27" s="80">
        <v>0</v>
      </c>
      <c r="FG27" s="80">
        <v>0</v>
      </c>
      <c r="FH27" s="80">
        <v>0</v>
      </c>
      <c r="FI27" s="80">
        <v>1</v>
      </c>
    </row>
    <row r="28" spans="1:177">
      <c r="G28" s="9"/>
      <c r="H28" s="9"/>
      <c r="I28" s="9"/>
      <c r="J28" s="9"/>
      <c r="AH28" s="9" t="s">
        <v>38</v>
      </c>
      <c r="AI28" s="9" t="s">
        <v>681</v>
      </c>
      <c r="AJ28" s="23" t="s">
        <v>677</v>
      </c>
      <c r="AK28" s="65">
        <v>0</v>
      </c>
      <c r="AL28" s="65">
        <v>0</v>
      </c>
      <c r="AM28" s="83">
        <v>0</v>
      </c>
      <c r="AN28" s="83">
        <v>0</v>
      </c>
      <c r="AO28" s="83">
        <v>0</v>
      </c>
      <c r="AP28" s="83">
        <v>0</v>
      </c>
      <c r="AQ28" s="83">
        <v>0</v>
      </c>
      <c r="AR28" s="83">
        <v>1</v>
      </c>
      <c r="AV28" s="9"/>
      <c r="AW28" s="9"/>
      <c r="AX28" s="9"/>
      <c r="AY28" s="9"/>
      <c r="AZ28" s="9"/>
      <c r="BA28" s="9"/>
      <c r="BB28" s="9"/>
      <c r="BC28" s="9"/>
      <c r="BD28" s="9"/>
      <c r="BF28" s="9"/>
      <c r="BG28" s="9"/>
      <c r="BH28" s="9"/>
      <c r="BI28" s="9"/>
      <c r="BJ28" s="9"/>
      <c r="BK28" s="9"/>
      <c r="BL28" s="9"/>
      <c r="BM28" s="9"/>
      <c r="BN28" s="9"/>
      <c r="BP28" s="9"/>
      <c r="BQ28" s="9"/>
      <c r="BR28" s="9"/>
      <c r="BS28" s="9"/>
      <c r="BT28" s="9"/>
      <c r="BU28" s="9"/>
      <c r="BW28" s="9"/>
      <c r="BX28" s="9"/>
      <c r="BY28" s="9"/>
      <c r="BZ28" s="9"/>
      <c r="CA28" s="9"/>
      <c r="CB28" s="9"/>
      <c r="CC28" s="9"/>
      <c r="CP28" s="9"/>
      <c r="CQ28" s="9"/>
      <c r="CR28" s="9"/>
      <c r="CS28" s="9"/>
      <c r="CT28" s="9"/>
      <c r="CU28" s="9"/>
      <c r="CV28" s="9"/>
      <c r="CW28" s="9"/>
      <c r="CX28" s="9"/>
      <c r="CZ28" s="9"/>
      <c r="DA28" s="9"/>
      <c r="DB28" s="9"/>
      <c r="DC28" s="9"/>
      <c r="DD28" s="9"/>
      <c r="DE28" s="9"/>
      <c r="DF28" s="9"/>
      <c r="DG28" s="9"/>
      <c r="DZ28" s="9"/>
      <c r="EA28" s="9"/>
      <c r="EB28" s="9"/>
      <c r="EC28" s="9"/>
      <c r="ED28" s="9"/>
      <c r="EE28" s="9"/>
      <c r="EG28" s="9"/>
      <c r="EH28" s="9"/>
      <c r="EI28" s="9"/>
      <c r="EJ28" s="9"/>
      <c r="EK28" s="9"/>
      <c r="EL28" s="9"/>
      <c r="EM28" s="9"/>
      <c r="EN28" s="9"/>
      <c r="EZ28" s="9" t="s">
        <v>38</v>
      </c>
      <c r="FA28" s="9" t="s">
        <v>677</v>
      </c>
      <c r="FB28" s="9" t="s">
        <v>683</v>
      </c>
      <c r="FC28" s="64">
        <v>0</v>
      </c>
      <c r="FD28" s="9">
        <v>0</v>
      </c>
      <c r="FE28" s="9">
        <v>0</v>
      </c>
      <c r="FF28" s="9">
        <v>0</v>
      </c>
      <c r="FG28" s="9">
        <v>0</v>
      </c>
      <c r="FH28" s="9">
        <v>0</v>
      </c>
      <c r="FI28" s="9">
        <v>1</v>
      </c>
    </row>
    <row r="29" spans="1:177">
      <c r="G29" s="9"/>
      <c r="H29" s="9"/>
      <c r="I29" s="9"/>
      <c r="J29" s="9"/>
      <c r="AH29" s="9" t="s">
        <v>38</v>
      </c>
      <c r="AI29" s="9" t="s">
        <v>681</v>
      </c>
      <c r="AJ29" s="23" t="s">
        <v>679</v>
      </c>
      <c r="AK29" s="65">
        <v>0</v>
      </c>
      <c r="AL29" s="65">
        <v>0</v>
      </c>
      <c r="AM29" s="9">
        <v>0</v>
      </c>
      <c r="AN29" s="9">
        <v>0</v>
      </c>
      <c r="AO29" s="9">
        <v>0</v>
      </c>
      <c r="AP29" s="9">
        <v>0</v>
      </c>
      <c r="AQ29" s="9">
        <v>0</v>
      </c>
      <c r="AR29" s="9">
        <v>1</v>
      </c>
      <c r="AV29" s="9"/>
      <c r="AW29" s="9"/>
      <c r="AX29" s="9"/>
      <c r="AY29" s="9"/>
      <c r="AZ29" s="9"/>
      <c r="BA29" s="9"/>
      <c r="BB29" s="9"/>
      <c r="BC29" s="9"/>
      <c r="BD29" s="9"/>
      <c r="BF29" s="9"/>
      <c r="BG29" s="9"/>
      <c r="BH29" s="9"/>
      <c r="BI29" s="9"/>
      <c r="BJ29" s="9"/>
      <c r="BK29" s="9"/>
      <c r="BL29" s="9"/>
      <c r="BM29" s="9"/>
      <c r="BN29" s="9"/>
      <c r="BP29" s="9"/>
      <c r="BQ29" s="9"/>
      <c r="BR29" s="9"/>
      <c r="BS29" s="9"/>
      <c r="BT29" s="9"/>
      <c r="BU29" s="9"/>
      <c r="BW29" s="9"/>
      <c r="BX29" s="9"/>
      <c r="BY29" s="9"/>
      <c r="BZ29" s="9"/>
      <c r="CA29" s="9"/>
      <c r="CB29" s="9"/>
      <c r="CC29" s="9"/>
      <c r="CP29" s="9"/>
      <c r="CQ29" s="9"/>
      <c r="CR29" s="9"/>
      <c r="CS29" s="9"/>
      <c r="CT29" s="9"/>
      <c r="CU29" s="9"/>
      <c r="CV29" s="9"/>
      <c r="CW29" s="9"/>
      <c r="CX29" s="9"/>
      <c r="CZ29" s="9"/>
      <c r="DA29" s="9"/>
      <c r="DB29" s="9"/>
      <c r="DC29" s="9"/>
      <c r="DD29" s="9"/>
      <c r="DE29" s="9"/>
      <c r="DF29" s="9"/>
      <c r="DG29" s="9"/>
      <c r="DZ29" s="9"/>
      <c r="EA29" s="9"/>
      <c r="EB29" s="9"/>
      <c r="EC29" s="9"/>
      <c r="ED29" s="9"/>
      <c r="EE29" s="9"/>
      <c r="EG29" s="9"/>
      <c r="EH29" s="9"/>
      <c r="EI29" s="9"/>
      <c r="EJ29" s="9"/>
      <c r="EK29" s="9"/>
      <c r="EL29" s="9"/>
      <c r="EM29" s="9"/>
      <c r="EN29" s="9"/>
      <c r="EZ29" s="9" t="s">
        <v>38</v>
      </c>
      <c r="FA29" s="9" t="s">
        <v>679</v>
      </c>
      <c r="FB29" s="9" t="s">
        <v>683</v>
      </c>
      <c r="FC29" s="64">
        <v>0</v>
      </c>
      <c r="FD29" s="9">
        <v>0</v>
      </c>
      <c r="FE29" s="9">
        <v>0</v>
      </c>
      <c r="FF29" s="9">
        <v>0</v>
      </c>
      <c r="FG29" s="9">
        <v>0</v>
      </c>
      <c r="FH29" s="9">
        <v>0</v>
      </c>
      <c r="FI29" s="9">
        <v>1</v>
      </c>
    </row>
    <row r="30" spans="1:177">
      <c r="G30" s="9"/>
      <c r="H30" s="9"/>
      <c r="I30" s="9"/>
      <c r="J30" s="9"/>
      <c r="AH30" s="9" t="s">
        <v>38</v>
      </c>
      <c r="AI30" s="9" t="s">
        <v>681</v>
      </c>
      <c r="AJ30" s="23" t="s">
        <v>682</v>
      </c>
      <c r="AK30" s="65">
        <v>0</v>
      </c>
      <c r="AL30" s="65">
        <v>0</v>
      </c>
      <c r="AM30" s="9">
        <v>0</v>
      </c>
      <c r="AN30" s="9">
        <v>0</v>
      </c>
      <c r="AO30" s="9">
        <v>0</v>
      </c>
      <c r="AP30" s="9">
        <v>0</v>
      </c>
      <c r="AQ30" s="9">
        <v>0</v>
      </c>
      <c r="AR30" s="9">
        <v>1</v>
      </c>
      <c r="AV30" s="9"/>
      <c r="AW30" s="9"/>
      <c r="AX30" s="9"/>
      <c r="AY30" s="9"/>
      <c r="AZ30" s="9"/>
      <c r="BA30" s="9"/>
      <c r="BB30" s="9"/>
      <c r="BC30" s="9"/>
      <c r="BD30" s="9"/>
      <c r="BF30" s="9"/>
      <c r="BG30" s="9"/>
      <c r="BH30" s="9"/>
      <c r="BI30" s="9"/>
      <c r="BJ30" s="9"/>
      <c r="BK30" s="9"/>
      <c r="BL30" s="9"/>
      <c r="BM30" s="9"/>
      <c r="BN30" s="9"/>
      <c r="BP30" s="9"/>
      <c r="BQ30" s="9"/>
      <c r="BR30" s="9"/>
      <c r="BS30" s="9"/>
      <c r="BT30" s="9"/>
      <c r="BU30" s="9"/>
      <c r="BW30" s="9"/>
      <c r="BX30" s="9"/>
      <c r="BY30" s="9"/>
      <c r="BZ30" s="9"/>
      <c r="CA30" s="9"/>
      <c r="CB30" s="9"/>
      <c r="CC30" s="9"/>
      <c r="CP30" s="9"/>
      <c r="CQ30" s="9"/>
      <c r="CR30" s="9"/>
      <c r="CS30" s="9"/>
      <c r="CT30" s="9"/>
      <c r="CU30" s="9"/>
      <c r="CV30" s="9"/>
      <c r="CW30" s="9"/>
      <c r="CX30" s="9"/>
      <c r="CZ30" s="9"/>
      <c r="DA30" s="9"/>
      <c r="DB30" s="9"/>
      <c r="DC30" s="9"/>
      <c r="DD30" s="9"/>
      <c r="DE30" s="9"/>
      <c r="DF30" s="9"/>
      <c r="DG30" s="9"/>
      <c r="DZ30" s="9"/>
      <c r="EA30" s="9"/>
      <c r="EB30" s="9"/>
      <c r="EC30" s="9"/>
      <c r="ED30" s="9"/>
      <c r="EE30" s="9"/>
      <c r="EG30" s="9"/>
      <c r="EH30" s="9"/>
      <c r="EI30" s="9"/>
      <c r="EJ30" s="9"/>
      <c r="EK30" s="9"/>
      <c r="EL30" s="9"/>
      <c r="EM30" s="9"/>
      <c r="EN30" s="9"/>
      <c r="EZ30" s="9" t="s">
        <v>38</v>
      </c>
      <c r="FA30" s="9" t="s">
        <v>682</v>
      </c>
      <c r="FB30" s="9" t="s">
        <v>683</v>
      </c>
      <c r="FC30" s="64">
        <v>0</v>
      </c>
      <c r="FD30" s="9">
        <v>0</v>
      </c>
      <c r="FE30" s="9">
        <v>0</v>
      </c>
      <c r="FF30" s="9">
        <v>0</v>
      </c>
      <c r="FG30" s="9">
        <v>0</v>
      </c>
      <c r="FH30" s="9">
        <v>0</v>
      </c>
      <c r="FI30" s="9">
        <v>1</v>
      </c>
    </row>
    <row r="31" spans="1:177">
      <c r="G31" s="9"/>
      <c r="H31" s="9"/>
      <c r="I31" s="9"/>
      <c r="J31" s="9"/>
      <c r="AH31" s="9" t="s">
        <v>38</v>
      </c>
      <c r="AI31" s="9" t="s">
        <v>681</v>
      </c>
      <c r="AJ31" s="23" t="s">
        <v>684</v>
      </c>
      <c r="AK31" s="65">
        <v>0</v>
      </c>
      <c r="AL31" s="65">
        <v>0</v>
      </c>
      <c r="AM31" s="9">
        <v>0</v>
      </c>
      <c r="AN31" s="9">
        <v>0</v>
      </c>
      <c r="AO31" s="9">
        <v>0</v>
      </c>
      <c r="AP31" s="9">
        <v>0</v>
      </c>
      <c r="AQ31" s="9">
        <v>0</v>
      </c>
      <c r="AR31" s="9">
        <v>1</v>
      </c>
      <c r="AV31" s="9"/>
      <c r="AW31" s="9"/>
      <c r="AX31" s="9"/>
      <c r="AY31" s="9"/>
      <c r="AZ31" s="9"/>
      <c r="BA31" s="9"/>
      <c r="BB31" s="9"/>
      <c r="BC31" s="9"/>
      <c r="BD31" s="9"/>
      <c r="BF31" s="9"/>
      <c r="BG31" s="9"/>
      <c r="BH31" s="9"/>
      <c r="BI31" s="9"/>
      <c r="BJ31" s="9"/>
      <c r="BK31" s="9"/>
      <c r="BL31" s="9"/>
      <c r="BM31" s="9"/>
      <c r="BN31" s="9"/>
      <c r="BP31" s="9"/>
      <c r="BQ31" s="9"/>
      <c r="BR31" s="9"/>
      <c r="BS31" s="9"/>
      <c r="BT31" s="9"/>
      <c r="BU31" s="9"/>
      <c r="BW31" s="9"/>
      <c r="BX31" s="9"/>
      <c r="BY31" s="9"/>
      <c r="BZ31" s="9"/>
      <c r="CA31" s="9"/>
      <c r="CB31" s="9"/>
      <c r="CC31" s="9"/>
      <c r="CP31" s="9"/>
      <c r="CQ31" s="9"/>
      <c r="CR31" s="9"/>
      <c r="CS31" s="9"/>
      <c r="CT31" s="9"/>
      <c r="CU31" s="9"/>
      <c r="CV31" s="9"/>
      <c r="CW31" s="9"/>
      <c r="CX31" s="9"/>
      <c r="CZ31" s="9"/>
      <c r="DA31" s="9"/>
      <c r="DB31" s="9"/>
      <c r="DC31" s="9"/>
      <c r="DD31" s="9"/>
      <c r="DE31" s="9"/>
      <c r="DF31" s="9"/>
      <c r="DG31" s="9"/>
      <c r="DZ31" s="9"/>
      <c r="EA31" s="9"/>
      <c r="EB31" s="9"/>
      <c r="EC31" s="9"/>
      <c r="ED31" s="9"/>
      <c r="EE31" s="9"/>
      <c r="EG31" s="9"/>
      <c r="EH31" s="9"/>
      <c r="EI31" s="9"/>
      <c r="EJ31" s="9"/>
      <c r="EK31" s="9"/>
      <c r="EL31" s="9"/>
      <c r="EM31" s="9"/>
      <c r="EN31" s="9"/>
      <c r="EZ31" s="9" t="s">
        <v>38</v>
      </c>
      <c r="FA31" s="9" t="s">
        <v>684</v>
      </c>
      <c r="FB31" s="9" t="s">
        <v>683</v>
      </c>
      <c r="FC31" s="64">
        <v>0</v>
      </c>
      <c r="FD31" s="9">
        <v>0</v>
      </c>
      <c r="FE31" s="9">
        <v>0</v>
      </c>
      <c r="FF31" s="9">
        <v>0</v>
      </c>
      <c r="FG31" s="9">
        <v>0</v>
      </c>
      <c r="FH31" s="9">
        <v>0</v>
      </c>
      <c r="FI31" s="9">
        <v>1</v>
      </c>
    </row>
    <row r="32" spans="1:177">
      <c r="G32" s="9"/>
      <c r="H32" s="9"/>
      <c r="I32" s="9"/>
      <c r="J32" s="9"/>
      <c r="AH32" s="9" t="s">
        <v>38</v>
      </c>
      <c r="AI32" s="9" t="s">
        <v>681</v>
      </c>
      <c r="AJ32" s="23" t="s">
        <v>686</v>
      </c>
      <c r="AK32" s="65">
        <v>0</v>
      </c>
      <c r="AL32" s="65">
        <v>0</v>
      </c>
      <c r="AM32" s="9">
        <v>0</v>
      </c>
      <c r="AN32" s="9">
        <v>0</v>
      </c>
      <c r="AO32" s="9">
        <v>0</v>
      </c>
      <c r="AP32" s="9">
        <v>0</v>
      </c>
      <c r="AQ32" s="9">
        <v>0</v>
      </c>
      <c r="AR32" s="9">
        <v>1</v>
      </c>
      <c r="AV32" s="9"/>
      <c r="AW32" s="9"/>
      <c r="AX32" s="9"/>
      <c r="AY32" s="9"/>
      <c r="AZ32" s="9"/>
      <c r="BA32" s="9"/>
      <c r="BB32" s="9"/>
      <c r="BC32" s="9"/>
      <c r="BD32" s="9"/>
      <c r="BF32" s="9"/>
      <c r="BG32" s="9"/>
      <c r="BH32" s="9"/>
      <c r="BI32" s="9"/>
      <c r="BJ32" s="9"/>
      <c r="BK32" s="9"/>
      <c r="BL32" s="9"/>
      <c r="BM32" s="9"/>
      <c r="BN32" s="9"/>
      <c r="BP32" s="9"/>
      <c r="BQ32" s="9"/>
      <c r="BR32" s="9"/>
      <c r="BS32" s="9"/>
      <c r="BT32" s="9"/>
      <c r="BU32" s="9"/>
      <c r="BW32" s="9"/>
      <c r="BX32" s="9"/>
      <c r="BY32" s="9"/>
      <c r="BZ32" s="9"/>
      <c r="CA32" s="9"/>
      <c r="CB32" s="9"/>
      <c r="CC32" s="9"/>
      <c r="CP32" s="9"/>
      <c r="CQ32" s="9"/>
      <c r="CR32" s="9"/>
      <c r="CS32" s="9"/>
      <c r="CT32" s="9"/>
      <c r="CU32" s="9"/>
      <c r="CV32" s="9"/>
      <c r="CW32" s="9"/>
      <c r="CX32" s="9"/>
      <c r="CZ32" s="9"/>
      <c r="DA32" s="9"/>
      <c r="DB32" s="9"/>
      <c r="DC32" s="9"/>
      <c r="DD32" s="9"/>
      <c r="DE32" s="9"/>
      <c r="DF32" s="9"/>
      <c r="DG32" s="9"/>
      <c r="DZ32" s="9"/>
      <c r="EA32" s="9"/>
      <c r="EB32" s="9"/>
      <c r="EC32" s="9"/>
      <c r="ED32" s="9"/>
      <c r="EE32" s="9"/>
      <c r="EG32" s="9"/>
      <c r="EH32" s="9"/>
      <c r="EI32" s="9"/>
      <c r="EJ32" s="9"/>
      <c r="EK32" s="9"/>
      <c r="EL32" s="9"/>
      <c r="EM32" s="9"/>
      <c r="EN32" s="9"/>
      <c r="EZ32" s="9" t="s">
        <v>38</v>
      </c>
      <c r="FA32" s="9" t="s">
        <v>686</v>
      </c>
      <c r="FB32" s="9" t="s">
        <v>683</v>
      </c>
      <c r="FC32" s="64">
        <v>0</v>
      </c>
      <c r="FD32" s="9">
        <v>0</v>
      </c>
      <c r="FE32" s="9">
        <v>0</v>
      </c>
      <c r="FF32" s="9">
        <v>0</v>
      </c>
      <c r="FG32" s="9">
        <v>0</v>
      </c>
      <c r="FH32" s="9">
        <v>0</v>
      </c>
      <c r="FI32" s="9">
        <v>1</v>
      </c>
    </row>
    <row r="33" spans="7:165">
      <c r="G33" s="9"/>
      <c r="H33" s="9"/>
      <c r="I33" s="9"/>
      <c r="J33" s="9"/>
      <c r="AH33" s="9" t="s">
        <v>38</v>
      </c>
      <c r="AI33" s="9" t="s">
        <v>681</v>
      </c>
      <c r="AJ33" s="23" t="s">
        <v>688</v>
      </c>
      <c r="AK33" s="65">
        <v>0</v>
      </c>
      <c r="AL33" s="65">
        <v>0</v>
      </c>
      <c r="AM33" s="9">
        <v>0</v>
      </c>
      <c r="AN33" s="9">
        <v>0</v>
      </c>
      <c r="AO33" s="9">
        <v>0</v>
      </c>
      <c r="AP33" s="9">
        <v>0</v>
      </c>
      <c r="AQ33" s="9">
        <v>0</v>
      </c>
      <c r="AR33" s="9">
        <v>1</v>
      </c>
      <c r="AV33" s="9"/>
      <c r="AW33" s="9"/>
      <c r="AX33" s="9"/>
      <c r="AY33" s="9"/>
      <c r="AZ33" s="9"/>
      <c r="BA33" s="9"/>
      <c r="BB33" s="9"/>
      <c r="BC33" s="9"/>
      <c r="BD33" s="9"/>
      <c r="BF33" s="9"/>
      <c r="BG33" s="9"/>
      <c r="BH33" s="9"/>
      <c r="BI33" s="9"/>
      <c r="BJ33" s="9"/>
      <c r="BK33" s="9"/>
      <c r="BL33" s="9"/>
      <c r="BM33" s="9"/>
      <c r="BN33" s="9"/>
      <c r="BP33" s="9"/>
      <c r="BQ33" s="9"/>
      <c r="BR33" s="9"/>
      <c r="BS33" s="9"/>
      <c r="BT33" s="9"/>
      <c r="BU33" s="9"/>
      <c r="BW33" s="9"/>
      <c r="BX33" s="9"/>
      <c r="BY33" s="9"/>
      <c r="BZ33" s="9"/>
      <c r="CA33" s="9"/>
      <c r="CB33" s="9"/>
      <c r="CC33" s="9"/>
      <c r="CP33" s="9"/>
      <c r="CQ33" s="9"/>
      <c r="CR33" s="9"/>
      <c r="CS33" s="9"/>
      <c r="CT33" s="9"/>
      <c r="CU33" s="9"/>
      <c r="CV33" s="9"/>
      <c r="CW33" s="9"/>
      <c r="CX33" s="9"/>
      <c r="CZ33" s="9"/>
      <c r="DA33" s="9"/>
      <c r="DB33" s="9"/>
      <c r="DC33" s="9"/>
      <c r="DD33" s="9"/>
      <c r="DE33" s="9"/>
      <c r="DF33" s="9"/>
      <c r="DG33" s="9"/>
      <c r="DZ33" s="9"/>
      <c r="EA33" s="9"/>
      <c r="EB33" s="9"/>
      <c r="EC33" s="9"/>
      <c r="ED33" s="9"/>
      <c r="EE33" s="9"/>
      <c r="EG33" s="9"/>
      <c r="EH33" s="9"/>
      <c r="EI33" s="9"/>
      <c r="EJ33" s="9"/>
      <c r="EK33" s="9"/>
      <c r="EL33" s="9"/>
      <c r="EM33" s="9"/>
      <c r="EN33" s="9"/>
      <c r="EZ33" s="9" t="s">
        <v>38</v>
      </c>
      <c r="FA33" s="9" t="s">
        <v>688</v>
      </c>
      <c r="FB33" s="9" t="s">
        <v>683</v>
      </c>
      <c r="FC33" s="64">
        <v>0</v>
      </c>
      <c r="FD33" s="9">
        <v>0</v>
      </c>
      <c r="FE33" s="9">
        <v>0</v>
      </c>
      <c r="FF33" s="9">
        <v>0</v>
      </c>
      <c r="FG33" s="9">
        <v>0</v>
      </c>
      <c r="FH33" s="9">
        <v>0</v>
      </c>
      <c r="FI33" s="9">
        <v>1</v>
      </c>
    </row>
    <row r="34" spans="7:165">
      <c r="G34" s="9"/>
      <c r="H34" s="9"/>
      <c r="I34" s="9"/>
      <c r="J34" s="9"/>
      <c r="AH34" s="9" t="s">
        <v>38</v>
      </c>
      <c r="AI34" s="9" t="s">
        <v>681</v>
      </c>
      <c r="AJ34" s="23" t="s">
        <v>689</v>
      </c>
      <c r="AK34" s="65">
        <v>0</v>
      </c>
      <c r="AL34" s="65">
        <v>0</v>
      </c>
      <c r="AM34" s="9">
        <v>0</v>
      </c>
      <c r="AN34" s="9">
        <v>0</v>
      </c>
      <c r="AO34" s="9">
        <v>0</v>
      </c>
      <c r="AP34" s="9">
        <v>0</v>
      </c>
      <c r="AQ34" s="9">
        <v>0</v>
      </c>
      <c r="AR34" s="9">
        <v>1</v>
      </c>
      <c r="AV34" s="9"/>
      <c r="AW34" s="9"/>
      <c r="AX34" s="9"/>
      <c r="AY34" s="9"/>
      <c r="AZ34" s="9"/>
      <c r="BA34" s="9"/>
      <c r="BB34" s="9"/>
      <c r="BC34" s="9"/>
      <c r="BD34" s="9"/>
      <c r="BF34" s="9"/>
      <c r="BG34" s="9"/>
      <c r="BH34" s="9"/>
      <c r="BI34" s="9"/>
      <c r="BJ34" s="9"/>
      <c r="BK34" s="9"/>
      <c r="BL34" s="9"/>
      <c r="BM34" s="9"/>
      <c r="BN34" s="9"/>
      <c r="BP34" s="9"/>
      <c r="BQ34" s="9"/>
      <c r="BR34" s="9"/>
      <c r="BS34" s="9"/>
      <c r="BT34" s="9"/>
      <c r="BU34" s="9"/>
      <c r="BW34" s="9"/>
      <c r="BX34" s="9"/>
      <c r="BY34" s="9"/>
      <c r="BZ34" s="9"/>
      <c r="CA34" s="9"/>
      <c r="CB34" s="9"/>
      <c r="CC34" s="9"/>
      <c r="CP34" s="9"/>
      <c r="CQ34" s="9"/>
      <c r="CR34" s="9"/>
      <c r="CS34" s="9"/>
      <c r="CT34" s="9"/>
      <c r="CU34" s="9"/>
      <c r="CV34" s="9"/>
      <c r="CW34" s="9"/>
      <c r="CX34" s="9"/>
      <c r="CZ34" s="9"/>
      <c r="DA34" s="9"/>
      <c r="DB34" s="9"/>
      <c r="DC34" s="9"/>
      <c r="DD34" s="9"/>
      <c r="DE34" s="9"/>
      <c r="DF34" s="9"/>
      <c r="DG34" s="9"/>
      <c r="DZ34" s="9"/>
      <c r="EA34" s="9"/>
      <c r="EB34" s="9"/>
      <c r="EC34" s="9"/>
      <c r="ED34" s="9"/>
      <c r="EE34" s="9"/>
      <c r="EG34" s="9"/>
      <c r="EH34" s="9"/>
      <c r="EI34" s="9"/>
      <c r="EJ34" s="9"/>
      <c r="EK34" s="9"/>
      <c r="EL34" s="9"/>
      <c r="EM34" s="9"/>
      <c r="EN34" s="9"/>
      <c r="EZ34" s="9" t="s">
        <v>38</v>
      </c>
      <c r="FA34" s="9" t="s">
        <v>689</v>
      </c>
      <c r="FB34" s="9" t="s">
        <v>683</v>
      </c>
      <c r="FC34" s="64">
        <v>0</v>
      </c>
      <c r="FD34" s="9">
        <v>0</v>
      </c>
      <c r="FE34" s="9">
        <v>0</v>
      </c>
      <c r="FF34" s="9">
        <v>0</v>
      </c>
      <c r="FG34" s="9">
        <v>0</v>
      </c>
      <c r="FH34" s="9">
        <v>0</v>
      </c>
      <c r="FI34" s="9">
        <v>1</v>
      </c>
    </row>
    <row r="35" spans="7:165">
      <c r="G35" s="9"/>
      <c r="H35" s="9"/>
      <c r="I35" s="9"/>
      <c r="J35" s="9"/>
      <c r="AH35" s="9" t="s">
        <v>38</v>
      </c>
      <c r="AI35" s="9" t="s">
        <v>681</v>
      </c>
      <c r="AJ35" s="23" t="s">
        <v>690</v>
      </c>
      <c r="AK35" s="65">
        <v>0</v>
      </c>
      <c r="AL35" s="65">
        <v>0</v>
      </c>
      <c r="AM35" s="9">
        <v>0</v>
      </c>
      <c r="AN35" s="9">
        <v>0</v>
      </c>
      <c r="AO35" s="9">
        <v>0</v>
      </c>
      <c r="AP35" s="9">
        <v>0</v>
      </c>
      <c r="AQ35" s="9">
        <v>0</v>
      </c>
      <c r="AR35" s="9">
        <v>1</v>
      </c>
      <c r="AV35" s="9"/>
      <c r="AW35" s="9"/>
      <c r="AX35" s="9"/>
      <c r="AY35" s="9"/>
      <c r="AZ35" s="9"/>
      <c r="BA35" s="9"/>
      <c r="BB35" s="9"/>
      <c r="BC35" s="9"/>
      <c r="BD35" s="9"/>
      <c r="BF35" s="9"/>
      <c r="BG35" s="9"/>
      <c r="BH35" s="9"/>
      <c r="BI35" s="9"/>
      <c r="BJ35" s="9"/>
      <c r="BK35" s="9"/>
      <c r="BL35" s="9"/>
      <c r="BM35" s="9"/>
      <c r="BN35" s="9"/>
      <c r="BP35" s="9"/>
      <c r="BQ35" s="9"/>
      <c r="BR35" s="9"/>
      <c r="BS35" s="9"/>
      <c r="BT35" s="9"/>
      <c r="BU35" s="9"/>
      <c r="BW35" s="9"/>
      <c r="BX35" s="9"/>
      <c r="BY35" s="9"/>
      <c r="BZ35" s="9"/>
      <c r="CA35" s="9"/>
      <c r="CB35" s="9"/>
      <c r="CC35" s="9"/>
      <c r="CP35" s="9"/>
      <c r="CQ35" s="9"/>
      <c r="CR35" s="9"/>
      <c r="CS35" s="9"/>
      <c r="CT35" s="9"/>
      <c r="CU35" s="9"/>
      <c r="CV35" s="9"/>
      <c r="CW35" s="9"/>
      <c r="CX35" s="9"/>
      <c r="CZ35" s="9"/>
      <c r="DA35" s="9"/>
      <c r="DB35" s="9"/>
      <c r="DC35" s="9"/>
      <c r="DD35" s="9"/>
      <c r="DE35" s="9"/>
      <c r="DF35" s="9"/>
      <c r="DG35" s="9"/>
      <c r="DZ35" s="9"/>
      <c r="EA35" s="9"/>
      <c r="EB35" s="9"/>
      <c r="EC35" s="9"/>
      <c r="ED35" s="9"/>
      <c r="EE35" s="9"/>
      <c r="EG35" s="9"/>
      <c r="EH35" s="9"/>
      <c r="EI35" s="9"/>
      <c r="EJ35" s="9"/>
      <c r="EK35" s="9"/>
      <c r="EL35" s="9"/>
      <c r="EM35" s="9"/>
      <c r="EN35" s="9"/>
      <c r="EZ35" s="9" t="s">
        <v>38</v>
      </c>
      <c r="FA35" s="9" t="s">
        <v>690</v>
      </c>
      <c r="FB35" s="9" t="s">
        <v>683</v>
      </c>
      <c r="FC35" s="64">
        <v>0</v>
      </c>
      <c r="FD35" s="9">
        <v>0</v>
      </c>
      <c r="FE35" s="9">
        <v>0</v>
      </c>
      <c r="FF35" s="9">
        <v>0</v>
      </c>
      <c r="FG35" s="9">
        <v>0</v>
      </c>
      <c r="FH35" s="9">
        <v>0</v>
      </c>
      <c r="FI35" s="9">
        <v>1</v>
      </c>
    </row>
    <row r="36" spans="7:165">
      <c r="G36" s="9"/>
      <c r="H36" s="9"/>
      <c r="I36" s="9"/>
      <c r="J36" s="9"/>
      <c r="AH36" s="2" t="s">
        <v>38</v>
      </c>
      <c r="AI36" s="9" t="s">
        <v>681</v>
      </c>
      <c r="AJ36" s="23" t="s">
        <v>691</v>
      </c>
      <c r="AK36" s="79">
        <v>0</v>
      </c>
      <c r="AL36" s="79">
        <v>0</v>
      </c>
      <c r="AM36" s="2">
        <v>0</v>
      </c>
      <c r="AN36" s="2">
        <v>0</v>
      </c>
      <c r="AO36" s="2">
        <v>0</v>
      </c>
      <c r="AP36" s="2">
        <v>0</v>
      </c>
      <c r="AQ36" s="2">
        <v>0</v>
      </c>
      <c r="AR36" s="2">
        <v>1</v>
      </c>
      <c r="AV36" s="9"/>
      <c r="AW36" s="9"/>
      <c r="AX36" s="9"/>
      <c r="AY36" s="9"/>
      <c r="AZ36" s="9"/>
      <c r="BA36" s="9"/>
      <c r="BB36" s="9"/>
      <c r="BC36" s="9"/>
      <c r="BD36" s="9"/>
      <c r="BF36" s="9"/>
      <c r="BG36" s="9"/>
      <c r="BH36" s="9"/>
      <c r="BI36" s="9"/>
      <c r="BJ36" s="9"/>
      <c r="BK36" s="9"/>
      <c r="BL36" s="9"/>
      <c r="BM36" s="9"/>
      <c r="BN36" s="9"/>
      <c r="BP36" s="9"/>
      <c r="BQ36" s="9"/>
      <c r="BR36" s="9"/>
      <c r="BS36" s="9"/>
      <c r="BT36" s="9"/>
      <c r="BU36" s="9"/>
      <c r="BW36" s="9"/>
      <c r="BX36" s="9"/>
      <c r="BY36" s="9"/>
      <c r="BZ36" s="9"/>
      <c r="CA36" s="9"/>
      <c r="CB36" s="9"/>
      <c r="CC36" s="9"/>
      <c r="CP36" s="9"/>
      <c r="CQ36" s="9"/>
      <c r="CR36" s="9"/>
      <c r="CS36" s="9"/>
      <c r="CT36" s="9"/>
      <c r="CU36" s="9"/>
      <c r="CV36" s="9"/>
      <c r="CW36" s="9"/>
      <c r="CX36" s="9"/>
      <c r="CZ36" s="9"/>
      <c r="DA36" s="9"/>
      <c r="DB36" s="9"/>
      <c r="DC36" s="9"/>
      <c r="DD36" s="9"/>
      <c r="DE36" s="9"/>
      <c r="DF36" s="9"/>
      <c r="DG36" s="9"/>
      <c r="DZ36" s="9"/>
      <c r="EA36" s="9"/>
      <c r="EB36" s="9"/>
      <c r="EC36" s="9"/>
      <c r="ED36" s="9"/>
      <c r="EE36" s="9"/>
      <c r="EG36" s="9"/>
      <c r="EH36" s="9"/>
      <c r="EI36" s="9"/>
      <c r="EJ36" s="9"/>
      <c r="EK36" s="9"/>
      <c r="EL36" s="9"/>
      <c r="EM36" s="9"/>
      <c r="EN36" s="9"/>
      <c r="EZ36" s="2" t="s">
        <v>38</v>
      </c>
      <c r="FA36" s="2" t="s">
        <v>691</v>
      </c>
      <c r="FB36" s="9" t="s">
        <v>683</v>
      </c>
      <c r="FC36" s="64">
        <v>1</v>
      </c>
      <c r="FD36" s="2">
        <v>15.069000000000001</v>
      </c>
      <c r="FE36" s="2">
        <v>2.3400000000000001E-2</v>
      </c>
      <c r="FF36" s="2">
        <v>0.60299999999999998</v>
      </c>
      <c r="FG36" s="2">
        <v>0</v>
      </c>
      <c r="FH36" s="2">
        <v>5.0000000000000001E-3</v>
      </c>
      <c r="FI36" s="2">
        <v>15</v>
      </c>
    </row>
    <row r="37" spans="7:165">
      <c r="G37" s="9"/>
      <c r="H37" s="9"/>
      <c r="I37" s="9"/>
      <c r="J37" s="9"/>
      <c r="AH37" s="9" t="s">
        <v>38</v>
      </c>
      <c r="AI37" s="9" t="s">
        <v>681</v>
      </c>
      <c r="AJ37" s="9" t="s">
        <v>692</v>
      </c>
      <c r="AK37" s="64">
        <v>0</v>
      </c>
      <c r="AL37" s="65">
        <v>0</v>
      </c>
      <c r="AM37" s="2">
        <v>0</v>
      </c>
      <c r="AN37" s="2">
        <v>0</v>
      </c>
      <c r="AO37" s="2">
        <v>0</v>
      </c>
      <c r="AP37" s="2">
        <v>0</v>
      </c>
      <c r="AQ37" s="2">
        <v>0</v>
      </c>
      <c r="AR37" s="2">
        <v>1</v>
      </c>
      <c r="AV37" s="9"/>
      <c r="AW37" s="9"/>
      <c r="AX37" s="9"/>
      <c r="AY37" s="9"/>
      <c r="AZ37" s="9"/>
      <c r="BA37" s="9"/>
      <c r="BB37" s="9"/>
      <c r="BC37" s="9"/>
      <c r="BD37" s="9"/>
      <c r="BF37" s="9"/>
      <c r="BG37" s="9"/>
      <c r="BH37" s="9"/>
      <c r="BI37" s="9"/>
      <c r="BJ37" s="9"/>
      <c r="BK37" s="9"/>
      <c r="BL37" s="9"/>
      <c r="BM37" s="9"/>
      <c r="BN37" s="9"/>
      <c r="BP37" s="9"/>
      <c r="BQ37" s="9"/>
      <c r="BR37" s="9"/>
      <c r="BS37" s="9"/>
      <c r="BT37" s="9"/>
      <c r="BU37" s="9"/>
      <c r="BW37" s="9"/>
      <c r="BX37" s="9"/>
      <c r="BY37" s="9"/>
      <c r="BZ37" s="9"/>
      <c r="CA37" s="9"/>
      <c r="CB37" s="9"/>
      <c r="CC37" s="9"/>
      <c r="CP37" s="9"/>
      <c r="CQ37" s="9"/>
      <c r="CR37" s="9"/>
      <c r="CS37" s="9"/>
      <c r="CT37" s="9"/>
      <c r="CU37" s="9"/>
      <c r="CV37" s="9"/>
      <c r="CW37" s="9"/>
      <c r="CX37" s="9"/>
      <c r="CZ37" s="9"/>
      <c r="DA37" s="9"/>
      <c r="DB37" s="9"/>
      <c r="DC37" s="9"/>
      <c r="DD37" s="9"/>
      <c r="DE37" s="9"/>
      <c r="DF37" s="9"/>
      <c r="DG37" s="9"/>
      <c r="DZ37" s="9"/>
      <c r="EA37" s="9"/>
      <c r="EB37" s="9"/>
      <c r="EC37" s="9"/>
      <c r="ED37" s="9"/>
      <c r="EE37" s="9"/>
      <c r="EG37" s="9"/>
      <c r="EH37" s="9"/>
      <c r="EI37" s="9"/>
      <c r="EJ37" s="9"/>
      <c r="EK37" s="9"/>
      <c r="EL37" s="9"/>
      <c r="EM37" s="9"/>
      <c r="EN37" s="9"/>
      <c r="EZ37" s="9" t="s">
        <v>38</v>
      </c>
      <c r="FA37" s="9" t="s">
        <v>692</v>
      </c>
      <c r="FB37" s="9" t="s">
        <v>683</v>
      </c>
      <c r="FC37" s="64">
        <v>0</v>
      </c>
      <c r="FD37" s="9">
        <v>0</v>
      </c>
      <c r="FE37" s="9">
        <v>0</v>
      </c>
      <c r="FF37" s="9">
        <v>0</v>
      </c>
      <c r="FG37" s="9">
        <v>0</v>
      </c>
      <c r="FH37" s="9">
        <v>0</v>
      </c>
      <c r="FI37" s="9">
        <v>1</v>
      </c>
    </row>
    <row r="38" spans="7:165">
      <c r="G38" s="9"/>
      <c r="H38" s="9"/>
      <c r="I38" s="9"/>
      <c r="J38" s="9"/>
      <c r="AH38" s="75" t="s">
        <v>38</v>
      </c>
      <c r="AI38" s="75" t="s">
        <v>681</v>
      </c>
      <c r="AJ38" s="75" t="s">
        <v>693</v>
      </c>
      <c r="AK38" s="76">
        <v>0</v>
      </c>
      <c r="AL38" s="88">
        <v>0</v>
      </c>
      <c r="AM38" s="75">
        <v>0</v>
      </c>
      <c r="AN38" s="75">
        <v>0</v>
      </c>
      <c r="AO38" s="75">
        <v>0</v>
      </c>
      <c r="AP38" s="75">
        <v>0</v>
      </c>
      <c r="AQ38" s="75">
        <v>0</v>
      </c>
      <c r="AR38" s="75">
        <v>1</v>
      </c>
      <c r="AV38" s="9"/>
      <c r="AW38" s="9"/>
      <c r="AX38" s="9"/>
      <c r="AY38" s="9"/>
      <c r="AZ38" s="9"/>
      <c r="BA38" s="9"/>
      <c r="BB38" s="9"/>
      <c r="BC38" s="9"/>
      <c r="BD38" s="9"/>
      <c r="BF38" s="9"/>
      <c r="BG38" s="9"/>
      <c r="BH38" s="9"/>
      <c r="BI38" s="9"/>
      <c r="BJ38" s="9"/>
      <c r="BK38" s="9"/>
      <c r="BL38" s="9"/>
      <c r="BM38" s="9"/>
      <c r="BN38" s="9"/>
      <c r="BP38" s="9"/>
      <c r="BQ38" s="9"/>
      <c r="BR38" s="9"/>
      <c r="BS38" s="9"/>
      <c r="BT38" s="9"/>
      <c r="BU38" s="9"/>
      <c r="BW38" s="9"/>
      <c r="BX38" s="9"/>
      <c r="BY38" s="9"/>
      <c r="BZ38" s="9"/>
      <c r="CA38" s="9"/>
      <c r="CB38" s="9"/>
      <c r="CC38" s="9"/>
      <c r="CP38" s="9"/>
      <c r="CQ38" s="9"/>
      <c r="CR38" s="9"/>
      <c r="CS38" s="9"/>
      <c r="CT38" s="9"/>
      <c r="CU38" s="9"/>
      <c r="CV38" s="9"/>
      <c r="CW38" s="9"/>
      <c r="CX38" s="9"/>
      <c r="CZ38" s="9"/>
      <c r="DA38" s="9"/>
      <c r="DB38" s="9"/>
      <c r="DC38" s="9"/>
      <c r="DD38" s="9"/>
      <c r="DE38" s="9"/>
      <c r="DF38" s="9"/>
      <c r="DG38" s="9"/>
      <c r="DZ38" s="9"/>
      <c r="EA38" s="9"/>
      <c r="EB38" s="9"/>
      <c r="EC38" s="9"/>
      <c r="ED38" s="9"/>
      <c r="EE38" s="9"/>
      <c r="EG38" s="9"/>
      <c r="EH38" s="9"/>
      <c r="EI38" s="9"/>
      <c r="EJ38" s="9"/>
      <c r="EK38" s="9"/>
      <c r="EL38" s="9"/>
      <c r="EM38" s="9"/>
      <c r="EN38" s="9"/>
      <c r="EZ38" s="80" t="s">
        <v>38</v>
      </c>
      <c r="FA38" s="80" t="s">
        <v>693</v>
      </c>
      <c r="FB38" s="87" t="s">
        <v>683</v>
      </c>
      <c r="FC38" s="86">
        <v>0</v>
      </c>
      <c r="FD38" s="80">
        <v>0</v>
      </c>
      <c r="FE38" s="80">
        <v>0</v>
      </c>
      <c r="FF38" s="80">
        <v>0</v>
      </c>
      <c r="FG38" s="80">
        <v>0</v>
      </c>
      <c r="FH38" s="80">
        <v>0</v>
      </c>
      <c r="FI38" s="80">
        <v>1</v>
      </c>
    </row>
    <row r="39" spans="7:165">
      <c r="G39" s="9"/>
      <c r="H39" s="9"/>
      <c r="I39" s="9"/>
      <c r="J39" s="9"/>
      <c r="AH39" s="2"/>
      <c r="AI39" s="2"/>
      <c r="AJ39" s="2"/>
      <c r="AK39" s="2"/>
      <c r="AL39" s="2"/>
      <c r="AM39" s="2"/>
      <c r="AN39" s="2"/>
      <c r="AO39" s="2"/>
      <c r="AP39" s="2"/>
      <c r="AQ39" s="2"/>
      <c r="AR39" s="2"/>
      <c r="AV39" s="9"/>
      <c r="AW39" s="9"/>
      <c r="AX39" s="9"/>
      <c r="AY39" s="9"/>
      <c r="AZ39" s="9"/>
      <c r="BA39" s="9"/>
      <c r="BB39" s="9"/>
      <c r="BC39" s="9"/>
      <c r="BD39" s="9"/>
      <c r="BF39" s="9"/>
      <c r="BG39" s="9"/>
      <c r="BH39" s="9"/>
      <c r="BI39" s="9"/>
      <c r="BJ39" s="9"/>
      <c r="BK39" s="9"/>
      <c r="BL39" s="9"/>
      <c r="BM39" s="9"/>
      <c r="BN39" s="9"/>
      <c r="BP39" s="9"/>
      <c r="BQ39" s="9"/>
      <c r="BR39" s="9"/>
      <c r="BS39" s="9"/>
      <c r="BT39" s="9"/>
      <c r="BU39" s="9"/>
      <c r="BW39" s="9"/>
      <c r="BX39" s="9"/>
      <c r="BY39" s="9"/>
      <c r="BZ39" s="9"/>
      <c r="CA39" s="9"/>
      <c r="CB39" s="9"/>
      <c r="CC39" s="9"/>
      <c r="CP39" s="9"/>
      <c r="CQ39" s="9"/>
      <c r="CR39" s="9"/>
      <c r="CS39" s="9"/>
      <c r="CT39" s="9"/>
      <c r="CU39" s="9"/>
      <c r="CV39" s="9"/>
      <c r="CW39" s="9"/>
      <c r="CX39" s="9"/>
      <c r="CZ39" s="9"/>
      <c r="DA39" s="9"/>
      <c r="DB39" s="9"/>
      <c r="DC39" s="9"/>
      <c r="DD39" s="9"/>
      <c r="DE39" s="9"/>
      <c r="DF39" s="9"/>
      <c r="DG39" s="9"/>
      <c r="DZ39" s="9"/>
      <c r="EA39" s="9"/>
      <c r="EB39" s="9"/>
      <c r="EC39" s="9"/>
      <c r="ED39" s="9"/>
      <c r="EE39" s="9"/>
      <c r="EG39" s="9"/>
      <c r="EH39" s="9"/>
      <c r="EI39" s="9"/>
      <c r="EJ39" s="9"/>
      <c r="EK39" s="9"/>
      <c r="EL39" s="9"/>
      <c r="EM39" s="9"/>
      <c r="EN39" s="9"/>
      <c r="EZ39" s="9" t="s">
        <v>38</v>
      </c>
      <c r="FA39" s="9" t="s">
        <v>677</v>
      </c>
      <c r="FB39" s="9" t="s">
        <v>685</v>
      </c>
      <c r="FC39" s="64">
        <v>0</v>
      </c>
      <c r="FD39" s="9">
        <v>0</v>
      </c>
      <c r="FE39" s="9">
        <v>0</v>
      </c>
      <c r="FF39" s="9">
        <v>0</v>
      </c>
      <c r="FG39" s="9">
        <v>0</v>
      </c>
      <c r="FH39" s="9">
        <v>0</v>
      </c>
      <c r="FI39" s="9">
        <v>1</v>
      </c>
    </row>
    <row r="40" spans="7:165">
      <c r="G40" s="9"/>
      <c r="H40" s="9"/>
      <c r="I40" s="9"/>
      <c r="J40" s="9"/>
      <c r="AH40" s="2"/>
      <c r="AI40" s="2"/>
      <c r="AJ40" s="2"/>
      <c r="AK40" s="2"/>
      <c r="AL40" s="2"/>
      <c r="AM40" s="2"/>
      <c r="AN40" s="2"/>
      <c r="AO40" s="2"/>
      <c r="AP40" s="2"/>
      <c r="AQ40" s="2"/>
      <c r="AR40" s="2"/>
      <c r="AV40" s="9"/>
      <c r="AW40" s="9"/>
      <c r="AX40" s="9"/>
      <c r="AY40" s="9"/>
      <c r="AZ40" s="9"/>
      <c r="BA40" s="9"/>
      <c r="BB40" s="9"/>
      <c r="BC40" s="9"/>
      <c r="BD40" s="9"/>
      <c r="BF40" s="9"/>
      <c r="BG40" s="9"/>
      <c r="BH40" s="9"/>
      <c r="BI40" s="9"/>
      <c r="BJ40" s="9"/>
      <c r="BK40" s="9"/>
      <c r="BL40" s="9"/>
      <c r="BM40" s="9"/>
      <c r="BN40" s="9"/>
      <c r="BP40" s="9"/>
      <c r="BQ40" s="9"/>
      <c r="BR40" s="9"/>
      <c r="BS40" s="9"/>
      <c r="BT40" s="9"/>
      <c r="BU40" s="9"/>
      <c r="BW40" s="9"/>
      <c r="BX40" s="9"/>
      <c r="BY40" s="9"/>
      <c r="BZ40" s="9"/>
      <c r="CA40" s="9"/>
      <c r="CB40" s="9"/>
      <c r="CC40" s="9"/>
      <c r="CP40" s="9"/>
      <c r="CQ40" s="9"/>
      <c r="CR40" s="9"/>
      <c r="CS40" s="9"/>
      <c r="CT40" s="9"/>
      <c r="CU40" s="9"/>
      <c r="CV40" s="9"/>
      <c r="CW40" s="9"/>
      <c r="CX40" s="9"/>
      <c r="CZ40" s="9"/>
      <c r="DA40" s="9"/>
      <c r="DB40" s="9"/>
      <c r="DC40" s="9"/>
      <c r="DD40" s="9"/>
      <c r="DE40" s="9"/>
      <c r="DF40" s="9"/>
      <c r="DG40" s="9"/>
      <c r="DZ40" s="9"/>
      <c r="EA40" s="9"/>
      <c r="EB40" s="9"/>
      <c r="EC40" s="9"/>
      <c r="ED40" s="9"/>
      <c r="EE40" s="9"/>
      <c r="EG40" s="9"/>
      <c r="EH40" s="9"/>
      <c r="EI40" s="9"/>
      <c r="EJ40" s="9"/>
      <c r="EK40" s="9"/>
      <c r="EL40" s="9"/>
      <c r="EM40" s="9"/>
      <c r="EN40" s="9"/>
      <c r="EZ40" s="9" t="s">
        <v>38</v>
      </c>
      <c r="FA40" s="9" t="s">
        <v>679</v>
      </c>
      <c r="FB40" s="9" t="s">
        <v>685</v>
      </c>
      <c r="FC40" s="64">
        <v>0</v>
      </c>
      <c r="FD40" s="9">
        <v>0</v>
      </c>
      <c r="FE40" s="9">
        <v>0</v>
      </c>
      <c r="FF40" s="9">
        <v>0</v>
      </c>
      <c r="FG40" s="9">
        <v>0</v>
      </c>
      <c r="FH40" s="9">
        <v>0</v>
      </c>
      <c r="FI40" s="9">
        <v>1</v>
      </c>
    </row>
    <row r="41" spans="7:165">
      <c r="G41" s="9"/>
      <c r="H41" s="9"/>
      <c r="I41" s="9"/>
      <c r="J41" s="9"/>
      <c r="AH41" s="2"/>
      <c r="AI41" s="2"/>
      <c r="AJ41" s="2"/>
      <c r="AK41" s="2"/>
      <c r="AL41" s="2"/>
      <c r="AM41" s="2"/>
      <c r="AN41" s="2"/>
      <c r="AO41" s="2"/>
      <c r="AP41" s="2"/>
      <c r="AQ41" s="2"/>
      <c r="AR41" s="2"/>
      <c r="AV41" s="9"/>
      <c r="AW41" s="9"/>
      <c r="AX41" s="9"/>
      <c r="AY41" s="9"/>
      <c r="AZ41" s="9"/>
      <c r="BA41" s="9"/>
      <c r="BB41" s="9"/>
      <c r="BC41" s="9"/>
      <c r="BD41" s="9"/>
      <c r="BF41" s="9"/>
      <c r="BG41" s="9"/>
      <c r="BH41" s="9"/>
      <c r="BI41" s="9"/>
      <c r="BJ41" s="9"/>
      <c r="BK41" s="9"/>
      <c r="BL41" s="9"/>
      <c r="BM41" s="9"/>
      <c r="BN41" s="9"/>
      <c r="BP41" s="9"/>
      <c r="BQ41" s="9"/>
      <c r="BR41" s="9"/>
      <c r="BS41" s="9"/>
      <c r="BT41" s="9"/>
      <c r="BU41" s="9"/>
      <c r="BW41" s="9"/>
      <c r="BX41" s="9"/>
      <c r="BY41" s="9"/>
      <c r="BZ41" s="9"/>
      <c r="CA41" s="9"/>
      <c r="CB41" s="9"/>
      <c r="CC41" s="9"/>
      <c r="CP41" s="9"/>
      <c r="CQ41" s="9"/>
      <c r="CR41" s="9"/>
      <c r="CS41" s="9"/>
      <c r="CT41" s="9"/>
      <c r="CU41" s="9"/>
      <c r="CV41" s="9"/>
      <c r="CW41" s="9"/>
      <c r="CX41" s="9"/>
      <c r="CZ41" s="9"/>
      <c r="DA41" s="9"/>
      <c r="DB41" s="9"/>
      <c r="DC41" s="9"/>
      <c r="DD41" s="9"/>
      <c r="DE41" s="9"/>
      <c r="DF41" s="9"/>
      <c r="DG41" s="9"/>
      <c r="DZ41" s="9"/>
      <c r="EA41" s="9"/>
      <c r="EB41" s="9"/>
      <c r="EC41" s="9"/>
      <c r="ED41" s="9"/>
      <c r="EE41" s="9"/>
      <c r="EG41" s="9"/>
      <c r="EH41" s="9"/>
      <c r="EI41" s="9"/>
      <c r="EJ41" s="9"/>
      <c r="EK41" s="9"/>
      <c r="EL41" s="9"/>
      <c r="EM41" s="9"/>
      <c r="EN41" s="9"/>
      <c r="EZ41" s="9" t="s">
        <v>38</v>
      </c>
      <c r="FA41" s="9" t="s">
        <v>682</v>
      </c>
      <c r="FB41" s="9" t="s">
        <v>685</v>
      </c>
      <c r="FC41" s="64">
        <v>0</v>
      </c>
      <c r="FD41" s="9">
        <v>0</v>
      </c>
      <c r="FE41" s="9">
        <v>0</v>
      </c>
      <c r="FF41" s="9">
        <v>0</v>
      </c>
      <c r="FG41" s="9">
        <v>0</v>
      </c>
      <c r="FH41" s="9">
        <v>0</v>
      </c>
      <c r="FI41" s="9">
        <v>1</v>
      </c>
    </row>
    <row r="42" spans="7:165">
      <c r="AH42" s="2"/>
      <c r="AI42" s="2"/>
      <c r="AJ42" s="2"/>
      <c r="AK42" s="2"/>
      <c r="AL42" s="2"/>
      <c r="AM42" s="2"/>
      <c r="AN42" s="2"/>
      <c r="AO42" s="2"/>
      <c r="AP42" s="2"/>
      <c r="AQ42" s="2"/>
      <c r="AR42" s="2"/>
      <c r="EZ42" s="9" t="s">
        <v>38</v>
      </c>
      <c r="FA42" s="9" t="s">
        <v>684</v>
      </c>
      <c r="FB42" s="9" t="s">
        <v>685</v>
      </c>
      <c r="FC42" s="64">
        <v>0</v>
      </c>
      <c r="FD42" s="9">
        <v>0</v>
      </c>
      <c r="FE42" s="9">
        <v>0</v>
      </c>
      <c r="FF42" s="9">
        <v>0</v>
      </c>
      <c r="FG42" s="9">
        <v>0</v>
      </c>
      <c r="FH42" s="9">
        <v>0</v>
      </c>
      <c r="FI42" s="9">
        <v>1</v>
      </c>
    </row>
    <row r="43" spans="7:165">
      <c r="AH43" s="2"/>
      <c r="AI43" s="2"/>
      <c r="AJ43" s="2"/>
      <c r="AK43" s="2"/>
      <c r="AL43" s="2"/>
      <c r="AM43" s="2"/>
      <c r="AN43" s="2"/>
      <c r="AO43" s="2"/>
      <c r="AP43" s="2"/>
      <c r="AQ43" s="2"/>
      <c r="AR43" s="2"/>
      <c r="EZ43" s="9" t="s">
        <v>38</v>
      </c>
      <c r="FA43" s="9" t="s">
        <v>686</v>
      </c>
      <c r="FB43" s="9" t="s">
        <v>685</v>
      </c>
      <c r="FC43" s="64">
        <v>0</v>
      </c>
      <c r="FD43" s="9">
        <v>0</v>
      </c>
      <c r="FE43" s="9">
        <v>0</v>
      </c>
      <c r="FF43" s="9">
        <v>0</v>
      </c>
      <c r="FG43" s="9">
        <v>0</v>
      </c>
      <c r="FH43" s="9">
        <v>0</v>
      </c>
      <c r="FI43" s="9">
        <v>1</v>
      </c>
    </row>
    <row r="44" spans="7:165">
      <c r="AH44" s="2"/>
      <c r="AI44" s="2"/>
      <c r="AJ44" s="2"/>
      <c r="AK44" s="2"/>
      <c r="AL44" s="2"/>
      <c r="AM44" s="2"/>
      <c r="AN44" s="2"/>
      <c r="AO44" s="2"/>
      <c r="AP44" s="2"/>
      <c r="AQ44" s="2"/>
      <c r="AR44" s="2"/>
      <c r="EZ44" s="9" t="s">
        <v>38</v>
      </c>
      <c r="FA44" s="9" t="s">
        <v>688</v>
      </c>
      <c r="FB44" s="9" t="s">
        <v>685</v>
      </c>
      <c r="FC44" s="64">
        <v>0</v>
      </c>
      <c r="FD44" s="9">
        <v>0</v>
      </c>
      <c r="FE44" s="9">
        <v>0</v>
      </c>
      <c r="FF44" s="9">
        <v>0</v>
      </c>
      <c r="FG44" s="9">
        <v>0</v>
      </c>
      <c r="FH44" s="9">
        <v>0</v>
      </c>
      <c r="FI44" s="9">
        <v>1</v>
      </c>
    </row>
    <row r="45" spans="7:165">
      <c r="AH45" s="2"/>
      <c r="AI45" s="2"/>
      <c r="AJ45" s="2"/>
      <c r="AK45" s="2"/>
      <c r="AL45" s="2"/>
      <c r="AM45" s="2"/>
      <c r="AN45" s="2"/>
      <c r="AO45" s="2"/>
      <c r="AP45" s="2"/>
      <c r="AQ45" s="2"/>
      <c r="AR45" s="2"/>
      <c r="EZ45" s="9" t="s">
        <v>38</v>
      </c>
      <c r="FA45" s="9" t="s">
        <v>689</v>
      </c>
      <c r="FB45" s="9" t="s">
        <v>685</v>
      </c>
      <c r="FC45" s="64">
        <v>0</v>
      </c>
      <c r="FD45" s="9">
        <v>0</v>
      </c>
      <c r="FE45" s="9">
        <v>0</v>
      </c>
      <c r="FF45" s="9">
        <v>0</v>
      </c>
      <c r="FG45" s="9">
        <v>0</v>
      </c>
      <c r="FH45" s="9">
        <v>0</v>
      </c>
      <c r="FI45" s="9">
        <v>1</v>
      </c>
    </row>
    <row r="46" spans="7:165">
      <c r="AH46" s="9"/>
      <c r="AI46" s="9"/>
      <c r="AJ46" s="9"/>
      <c r="AK46" s="9"/>
      <c r="AL46" s="9"/>
      <c r="AM46" s="9"/>
      <c r="AN46" s="9"/>
      <c r="AO46" s="9"/>
      <c r="AP46" s="9"/>
      <c r="AQ46" s="9"/>
      <c r="EZ46" s="9" t="s">
        <v>38</v>
      </c>
      <c r="FA46" s="9" t="s">
        <v>690</v>
      </c>
      <c r="FB46" s="9" t="s">
        <v>685</v>
      </c>
      <c r="FC46" s="64">
        <v>0</v>
      </c>
      <c r="FD46" s="9">
        <v>0</v>
      </c>
      <c r="FE46" s="9">
        <v>0</v>
      </c>
      <c r="FF46" s="9">
        <v>0</v>
      </c>
      <c r="FG46" s="9">
        <v>0</v>
      </c>
      <c r="FH46" s="9">
        <v>0</v>
      </c>
      <c r="FI46" s="9">
        <v>1</v>
      </c>
    </row>
    <row r="47" spans="7:165">
      <c r="AH47" s="9"/>
      <c r="AI47" s="9"/>
      <c r="AJ47" s="9"/>
      <c r="AK47" s="9"/>
      <c r="AL47" s="9"/>
      <c r="AM47" s="9"/>
      <c r="AN47" s="9"/>
      <c r="AO47" s="9"/>
      <c r="AP47" s="9"/>
      <c r="AQ47" s="9"/>
      <c r="EZ47" s="2" t="s">
        <v>38</v>
      </c>
      <c r="FA47" s="2" t="s">
        <v>691</v>
      </c>
      <c r="FB47" s="9" t="s">
        <v>685</v>
      </c>
      <c r="FC47" s="64">
        <v>0</v>
      </c>
      <c r="FD47" s="2">
        <v>0</v>
      </c>
      <c r="FE47" s="2">
        <v>0</v>
      </c>
      <c r="FF47" s="2">
        <v>0</v>
      </c>
      <c r="FG47" s="2">
        <v>0</v>
      </c>
      <c r="FH47" s="2">
        <v>0</v>
      </c>
      <c r="FI47" s="2">
        <v>1</v>
      </c>
    </row>
    <row r="48" spans="7:165">
      <c r="AH48" s="9"/>
      <c r="AI48" s="9"/>
      <c r="AJ48" s="9"/>
      <c r="AK48" s="9"/>
      <c r="AL48" s="9"/>
      <c r="AM48" s="9"/>
      <c r="AN48" s="9"/>
      <c r="AO48" s="9"/>
      <c r="AP48" s="9"/>
      <c r="AQ48" s="9"/>
      <c r="EZ48" s="9" t="s">
        <v>38</v>
      </c>
      <c r="FA48" s="9" t="s">
        <v>692</v>
      </c>
      <c r="FB48" s="9" t="s">
        <v>685</v>
      </c>
      <c r="FC48" s="64">
        <v>0</v>
      </c>
      <c r="FD48" s="9">
        <v>0</v>
      </c>
      <c r="FE48" s="9">
        <v>0</v>
      </c>
      <c r="FF48" s="9">
        <v>0</v>
      </c>
      <c r="FG48" s="9">
        <v>0</v>
      </c>
      <c r="FH48" s="9">
        <v>0</v>
      </c>
      <c r="FI48" s="9">
        <v>1</v>
      </c>
    </row>
    <row r="49" spans="34:165">
      <c r="AH49" s="9"/>
      <c r="AI49" s="9"/>
      <c r="AJ49" s="9"/>
      <c r="AK49" s="9"/>
      <c r="AL49" s="9"/>
      <c r="AM49" s="9"/>
      <c r="AN49" s="9"/>
      <c r="AO49" s="9"/>
      <c r="AP49" s="9"/>
      <c r="AQ49" s="9"/>
      <c r="EZ49" s="80" t="s">
        <v>38</v>
      </c>
      <c r="FA49" s="80" t="s">
        <v>693</v>
      </c>
      <c r="FB49" s="87" t="s">
        <v>685</v>
      </c>
      <c r="FC49" s="86">
        <v>0</v>
      </c>
      <c r="FD49" s="80">
        <v>0</v>
      </c>
      <c r="FE49" s="80">
        <v>0</v>
      </c>
      <c r="FF49" s="80">
        <v>0</v>
      </c>
      <c r="FG49" s="80">
        <v>0</v>
      </c>
      <c r="FH49" s="80">
        <v>0</v>
      </c>
      <c r="FI49" s="80">
        <v>1</v>
      </c>
    </row>
    <row r="50" spans="34:165">
      <c r="AH50" s="9"/>
      <c r="AI50" s="9"/>
      <c r="AJ50" s="9"/>
      <c r="AK50" s="9"/>
      <c r="AL50" s="9"/>
      <c r="AM50" s="9"/>
      <c r="AN50" s="9"/>
      <c r="AO50" s="9"/>
      <c r="AP50" s="9"/>
      <c r="AQ50" s="9"/>
      <c r="EZ50" s="9" t="s">
        <v>38</v>
      </c>
      <c r="FA50" s="9" t="s">
        <v>677</v>
      </c>
      <c r="FB50" s="9" t="s">
        <v>687</v>
      </c>
      <c r="FC50" s="64">
        <v>0</v>
      </c>
      <c r="FD50" s="9">
        <v>0</v>
      </c>
      <c r="FE50" s="9">
        <v>0</v>
      </c>
      <c r="FF50" s="9">
        <v>0</v>
      </c>
      <c r="FG50" s="9">
        <v>0</v>
      </c>
      <c r="FH50" s="9">
        <v>0</v>
      </c>
      <c r="FI50" s="9">
        <v>1</v>
      </c>
    </row>
    <row r="51" spans="34:165">
      <c r="AH51" s="9"/>
      <c r="AI51" s="9"/>
      <c r="AJ51" s="9"/>
      <c r="AK51" s="9"/>
      <c r="AL51" s="9"/>
      <c r="AM51" s="9"/>
      <c r="AN51" s="9"/>
      <c r="AO51" s="9"/>
      <c r="AP51" s="9"/>
      <c r="AQ51" s="9"/>
      <c r="EZ51" s="9" t="s">
        <v>38</v>
      </c>
      <c r="FA51" s="9" t="s">
        <v>679</v>
      </c>
      <c r="FB51" s="9" t="s">
        <v>687</v>
      </c>
      <c r="FC51" s="64">
        <v>0</v>
      </c>
      <c r="FD51" s="9">
        <v>0</v>
      </c>
      <c r="FE51" s="9">
        <v>0</v>
      </c>
      <c r="FF51" s="9">
        <v>0</v>
      </c>
      <c r="FG51" s="9">
        <v>0</v>
      </c>
      <c r="FH51" s="9">
        <v>0</v>
      </c>
      <c r="FI51" s="9">
        <v>1</v>
      </c>
    </row>
    <row r="52" spans="34:165">
      <c r="AH52" s="9"/>
      <c r="AI52" s="9"/>
      <c r="AJ52" s="9"/>
      <c r="AK52" s="9"/>
      <c r="AL52" s="9"/>
      <c r="AM52" s="9"/>
      <c r="AN52" s="9"/>
      <c r="AO52" s="9"/>
      <c r="AP52" s="9"/>
      <c r="AQ52" s="9"/>
      <c r="EZ52" s="9" t="s">
        <v>38</v>
      </c>
      <c r="FA52" s="9" t="s">
        <v>682</v>
      </c>
      <c r="FB52" s="9" t="s">
        <v>687</v>
      </c>
      <c r="FC52" s="64">
        <v>0</v>
      </c>
      <c r="FD52" s="9">
        <v>0</v>
      </c>
      <c r="FE52" s="9">
        <v>0</v>
      </c>
      <c r="FF52" s="9">
        <v>0</v>
      </c>
      <c r="FG52" s="9">
        <v>0</v>
      </c>
      <c r="FH52" s="9">
        <v>0</v>
      </c>
      <c r="FI52" s="9">
        <v>1</v>
      </c>
    </row>
    <row r="53" spans="34:165">
      <c r="AH53" s="9"/>
      <c r="AI53" s="9"/>
      <c r="AJ53" s="9"/>
      <c r="AK53" s="9"/>
      <c r="AL53" s="9"/>
      <c r="AM53" s="9"/>
      <c r="AN53" s="9"/>
      <c r="AO53" s="9"/>
      <c r="AP53" s="9"/>
      <c r="AQ53" s="9"/>
      <c r="EZ53" s="9" t="s">
        <v>38</v>
      </c>
      <c r="FA53" s="9" t="s">
        <v>684</v>
      </c>
      <c r="FB53" s="9" t="s">
        <v>687</v>
      </c>
      <c r="FC53" s="64">
        <v>0</v>
      </c>
      <c r="FD53" s="9">
        <v>0</v>
      </c>
      <c r="FE53" s="9">
        <v>0</v>
      </c>
      <c r="FF53" s="9">
        <v>0</v>
      </c>
      <c r="FG53" s="9">
        <v>0</v>
      </c>
      <c r="FH53" s="9">
        <v>0</v>
      </c>
      <c r="FI53" s="9">
        <v>1</v>
      </c>
    </row>
    <row r="54" spans="34:165">
      <c r="AH54" s="9"/>
      <c r="AI54" s="9"/>
      <c r="AJ54" s="9"/>
      <c r="AK54" s="9"/>
      <c r="AL54" s="9"/>
      <c r="AM54" s="9"/>
      <c r="AN54" s="9"/>
      <c r="AO54" s="9"/>
      <c r="AP54" s="9"/>
      <c r="AQ54" s="9"/>
      <c r="EZ54" s="9" t="s">
        <v>38</v>
      </c>
      <c r="FA54" s="9" t="s">
        <v>686</v>
      </c>
      <c r="FB54" s="9" t="s">
        <v>687</v>
      </c>
      <c r="FC54" s="64">
        <v>0</v>
      </c>
      <c r="FD54" s="9">
        <v>0</v>
      </c>
      <c r="FE54" s="9">
        <v>0</v>
      </c>
      <c r="FF54" s="9">
        <v>0</v>
      </c>
      <c r="FG54" s="9">
        <v>0</v>
      </c>
      <c r="FH54" s="9">
        <v>0</v>
      </c>
      <c r="FI54" s="9">
        <v>1</v>
      </c>
    </row>
    <row r="55" spans="34:165">
      <c r="AH55" s="9"/>
      <c r="AI55" s="9"/>
      <c r="AJ55" s="9"/>
      <c r="AK55" s="9"/>
      <c r="AL55" s="9"/>
      <c r="AM55" s="9"/>
      <c r="AN55" s="9"/>
      <c r="AO55" s="9"/>
      <c r="AP55" s="9"/>
      <c r="AQ55" s="9"/>
      <c r="EZ55" s="9" t="s">
        <v>38</v>
      </c>
      <c r="FA55" s="9" t="s">
        <v>688</v>
      </c>
      <c r="FB55" s="9" t="s">
        <v>687</v>
      </c>
      <c r="FC55" s="64">
        <v>0</v>
      </c>
      <c r="FD55" s="9">
        <v>0</v>
      </c>
      <c r="FE55" s="9">
        <v>0</v>
      </c>
      <c r="FF55" s="9">
        <v>0</v>
      </c>
      <c r="FG55" s="9">
        <v>0</v>
      </c>
      <c r="FH55" s="9">
        <v>0</v>
      </c>
      <c r="FI55" s="9">
        <v>1</v>
      </c>
    </row>
    <row r="56" spans="34:165">
      <c r="AH56" s="9"/>
      <c r="AI56" s="9"/>
      <c r="AJ56" s="9"/>
      <c r="AK56" s="9"/>
      <c r="AL56" s="9"/>
      <c r="AM56" s="9"/>
      <c r="AN56" s="9"/>
      <c r="AO56" s="9"/>
      <c r="AP56" s="9"/>
      <c r="AQ56" s="9"/>
      <c r="EZ56" s="9" t="s">
        <v>38</v>
      </c>
      <c r="FA56" s="9" t="s">
        <v>689</v>
      </c>
      <c r="FB56" s="9" t="s">
        <v>687</v>
      </c>
      <c r="FC56" s="64">
        <v>0</v>
      </c>
      <c r="FD56" s="9">
        <v>0</v>
      </c>
      <c r="FE56" s="9">
        <v>0</v>
      </c>
      <c r="FF56" s="9">
        <v>0</v>
      </c>
      <c r="FG56" s="9">
        <v>0</v>
      </c>
      <c r="FH56" s="9">
        <v>0</v>
      </c>
      <c r="FI56" s="9">
        <v>1</v>
      </c>
    </row>
    <row r="57" spans="34:165">
      <c r="AH57" s="9"/>
      <c r="AI57" s="9"/>
      <c r="AJ57" s="9"/>
      <c r="AK57" s="9"/>
      <c r="AL57" s="9"/>
      <c r="AM57" s="9"/>
      <c r="AN57" s="9"/>
      <c r="AO57" s="9"/>
      <c r="AP57" s="9"/>
      <c r="AQ57" s="9"/>
      <c r="EZ57" s="9" t="s">
        <v>38</v>
      </c>
      <c r="FA57" s="9" t="s">
        <v>690</v>
      </c>
      <c r="FB57" s="9" t="s">
        <v>687</v>
      </c>
      <c r="FC57" s="64">
        <v>0</v>
      </c>
      <c r="FD57" s="9">
        <v>0</v>
      </c>
      <c r="FE57" s="9">
        <v>0</v>
      </c>
      <c r="FF57" s="9">
        <v>0</v>
      </c>
      <c r="FG57" s="9">
        <v>0</v>
      </c>
      <c r="FH57" s="9">
        <v>0</v>
      </c>
      <c r="FI57" s="9">
        <v>1</v>
      </c>
    </row>
    <row r="58" spans="34:165">
      <c r="AH58" s="9"/>
      <c r="AI58" s="9"/>
      <c r="AJ58" s="9"/>
      <c r="AK58" s="9"/>
      <c r="AL58" s="9"/>
      <c r="AM58" s="9"/>
      <c r="AN58" s="9"/>
      <c r="AO58" s="9"/>
      <c r="AP58" s="9"/>
      <c r="AQ58" s="9"/>
      <c r="EZ58" s="2" t="s">
        <v>38</v>
      </c>
      <c r="FA58" s="2" t="s">
        <v>691</v>
      </c>
      <c r="FB58" s="9" t="s">
        <v>687</v>
      </c>
      <c r="FC58" s="64">
        <v>0</v>
      </c>
      <c r="FD58" s="2">
        <v>0</v>
      </c>
      <c r="FE58" s="2">
        <v>0</v>
      </c>
      <c r="FF58" s="2">
        <v>0</v>
      </c>
      <c r="FG58" s="2">
        <v>0</v>
      </c>
      <c r="FH58" s="2">
        <v>0</v>
      </c>
      <c r="FI58" s="2">
        <v>1</v>
      </c>
    </row>
    <row r="59" spans="34:165">
      <c r="AH59" s="9"/>
      <c r="AI59" s="9"/>
      <c r="AJ59" s="9"/>
      <c r="AK59" s="9"/>
      <c r="AL59" s="9"/>
      <c r="AM59" s="9"/>
      <c r="AN59" s="9"/>
      <c r="AO59" s="9"/>
      <c r="AP59" s="9"/>
      <c r="AQ59" s="9"/>
      <c r="EZ59" s="9" t="s">
        <v>38</v>
      </c>
      <c r="FA59" s="9" t="s">
        <v>692</v>
      </c>
      <c r="FB59" s="9" t="s">
        <v>687</v>
      </c>
      <c r="FC59" s="64">
        <v>0</v>
      </c>
      <c r="FD59" s="9">
        <v>0</v>
      </c>
      <c r="FE59" s="9">
        <v>0</v>
      </c>
      <c r="FF59" s="9">
        <v>0</v>
      </c>
      <c r="FG59" s="9">
        <v>0</v>
      </c>
      <c r="FH59" s="9">
        <v>0</v>
      </c>
      <c r="FI59" s="9">
        <v>1</v>
      </c>
    </row>
    <row r="60" spans="34:165">
      <c r="AH60" s="9"/>
      <c r="AI60" s="9"/>
      <c r="AJ60" s="9"/>
      <c r="AK60" s="9"/>
      <c r="AL60" s="9"/>
      <c r="AM60" s="9"/>
      <c r="AN60" s="9"/>
      <c r="AO60" s="9"/>
      <c r="AP60" s="9"/>
      <c r="AQ60" s="9"/>
      <c r="EZ60" s="80" t="s">
        <v>38</v>
      </c>
      <c r="FA60" s="80" t="s">
        <v>693</v>
      </c>
      <c r="FB60" s="87" t="s">
        <v>687</v>
      </c>
      <c r="FC60" s="86">
        <v>0</v>
      </c>
      <c r="FD60" s="80">
        <v>0</v>
      </c>
      <c r="FE60" s="80">
        <v>0</v>
      </c>
      <c r="FF60" s="80">
        <v>0</v>
      </c>
      <c r="FG60" s="80">
        <v>0</v>
      </c>
      <c r="FH60" s="80">
        <v>0</v>
      </c>
      <c r="FI60" s="80">
        <v>1</v>
      </c>
    </row>
    <row r="61" spans="34:165">
      <c r="AH61" s="9"/>
      <c r="AI61" s="9"/>
      <c r="AJ61" s="9"/>
      <c r="AK61" s="9"/>
      <c r="AL61" s="9"/>
      <c r="AM61" s="9"/>
      <c r="AN61" s="9"/>
      <c r="AO61" s="9"/>
      <c r="AP61" s="9"/>
      <c r="AQ61" s="9"/>
      <c r="EZ61" s="9" t="s">
        <v>38</v>
      </c>
      <c r="FA61" s="9" t="s">
        <v>677</v>
      </c>
      <c r="FB61" s="9" t="s">
        <v>681</v>
      </c>
      <c r="FC61" s="64">
        <v>0</v>
      </c>
      <c r="FD61" s="9">
        <v>0</v>
      </c>
      <c r="FE61" s="9">
        <v>0</v>
      </c>
      <c r="FF61" s="9">
        <v>0</v>
      </c>
      <c r="FG61" s="9">
        <v>0</v>
      </c>
      <c r="FH61" s="9">
        <v>0</v>
      </c>
      <c r="FI61" s="9">
        <v>1</v>
      </c>
    </row>
    <row r="62" spans="34:165">
      <c r="AH62" s="9"/>
      <c r="AI62" s="9"/>
      <c r="AJ62" s="9"/>
      <c r="AK62" s="9"/>
      <c r="AL62" s="9"/>
      <c r="AM62" s="9"/>
      <c r="AN62" s="9"/>
      <c r="AO62" s="9"/>
      <c r="AP62" s="9"/>
      <c r="AQ62" s="9"/>
      <c r="EZ62" s="9" t="s">
        <v>38</v>
      </c>
      <c r="FA62" s="9" t="s">
        <v>679</v>
      </c>
      <c r="FB62" s="9" t="s">
        <v>681</v>
      </c>
      <c r="FC62" s="64">
        <v>0</v>
      </c>
      <c r="FD62" s="9">
        <v>0</v>
      </c>
      <c r="FE62" s="9">
        <v>0</v>
      </c>
      <c r="FF62" s="9">
        <v>0</v>
      </c>
      <c r="FG62" s="9">
        <v>0</v>
      </c>
      <c r="FH62" s="9">
        <v>0</v>
      </c>
      <c r="FI62" s="9">
        <v>1</v>
      </c>
    </row>
    <row r="63" spans="34:165">
      <c r="AH63" s="9"/>
      <c r="AI63" s="9"/>
      <c r="AJ63" s="9"/>
      <c r="AK63" s="9"/>
      <c r="AL63" s="9"/>
      <c r="AM63" s="9"/>
      <c r="AN63" s="9"/>
      <c r="AO63" s="9"/>
      <c r="AP63" s="9"/>
      <c r="AQ63" s="9"/>
      <c r="EZ63" s="9" t="s">
        <v>38</v>
      </c>
      <c r="FA63" s="9" t="s">
        <v>682</v>
      </c>
      <c r="FB63" s="9" t="s">
        <v>681</v>
      </c>
      <c r="FC63" s="64">
        <v>0</v>
      </c>
      <c r="FD63" s="9">
        <v>0</v>
      </c>
      <c r="FE63" s="9">
        <v>0</v>
      </c>
      <c r="FF63" s="9">
        <v>0</v>
      </c>
      <c r="FG63" s="9">
        <v>0</v>
      </c>
      <c r="FH63" s="9">
        <v>0</v>
      </c>
      <c r="FI63" s="9">
        <v>1</v>
      </c>
    </row>
    <row r="64" spans="34:165">
      <c r="AH64" s="9"/>
      <c r="AI64" s="9"/>
      <c r="AJ64" s="9"/>
      <c r="AK64" s="9"/>
      <c r="AL64" s="9"/>
      <c r="AM64" s="9"/>
      <c r="AN64" s="9"/>
      <c r="AO64" s="9"/>
      <c r="AP64" s="9"/>
      <c r="AQ64" s="9"/>
      <c r="EZ64" s="9" t="s">
        <v>38</v>
      </c>
      <c r="FA64" s="9" t="s">
        <v>684</v>
      </c>
      <c r="FB64" s="9" t="s">
        <v>681</v>
      </c>
      <c r="FC64" s="64">
        <v>0</v>
      </c>
      <c r="FD64" s="9">
        <v>0</v>
      </c>
      <c r="FE64" s="9">
        <v>0</v>
      </c>
      <c r="FF64" s="9">
        <v>0</v>
      </c>
      <c r="FG64" s="9">
        <v>0</v>
      </c>
      <c r="FH64" s="9">
        <v>0</v>
      </c>
      <c r="FI64" s="9">
        <v>1</v>
      </c>
    </row>
    <row r="65" spans="34:165">
      <c r="AH65" s="9"/>
      <c r="AI65" s="9"/>
      <c r="AJ65" s="9"/>
      <c r="AK65" s="9"/>
      <c r="AL65" s="9"/>
      <c r="AM65" s="9"/>
      <c r="AN65" s="9"/>
      <c r="AO65" s="9"/>
      <c r="AP65" s="9"/>
      <c r="AQ65" s="9"/>
      <c r="EZ65" s="9" t="s">
        <v>38</v>
      </c>
      <c r="FA65" s="9" t="s">
        <v>686</v>
      </c>
      <c r="FB65" s="9" t="s">
        <v>681</v>
      </c>
      <c r="FC65" s="64">
        <v>0</v>
      </c>
      <c r="FD65" s="9">
        <v>0</v>
      </c>
      <c r="FE65" s="9">
        <v>0</v>
      </c>
      <c r="FF65" s="9">
        <v>0</v>
      </c>
      <c r="FG65" s="9">
        <v>0</v>
      </c>
      <c r="FH65" s="9">
        <v>0</v>
      </c>
      <c r="FI65" s="9">
        <v>1</v>
      </c>
    </row>
    <row r="66" spans="34:165">
      <c r="AH66" s="9"/>
      <c r="AI66" s="9"/>
      <c r="AJ66" s="9"/>
      <c r="AK66" s="9"/>
      <c r="AL66" s="9"/>
      <c r="AM66" s="9"/>
      <c r="AN66" s="9"/>
      <c r="AO66" s="9"/>
      <c r="AP66" s="9"/>
      <c r="AQ66" s="9"/>
      <c r="EZ66" s="9" t="s">
        <v>38</v>
      </c>
      <c r="FA66" s="9" t="s">
        <v>688</v>
      </c>
      <c r="FB66" s="9" t="s">
        <v>681</v>
      </c>
      <c r="FC66" s="64">
        <v>0</v>
      </c>
      <c r="FD66" s="9">
        <v>0</v>
      </c>
      <c r="FE66" s="9">
        <v>0</v>
      </c>
      <c r="FF66" s="9">
        <v>0</v>
      </c>
      <c r="FG66" s="9">
        <v>0</v>
      </c>
      <c r="FH66" s="9">
        <v>0</v>
      </c>
      <c r="FI66" s="9">
        <v>1</v>
      </c>
    </row>
    <row r="67" spans="34:165">
      <c r="AH67" s="9"/>
      <c r="AI67" s="9"/>
      <c r="AJ67" s="9"/>
      <c r="AK67" s="9"/>
      <c r="AL67" s="9"/>
      <c r="AM67" s="9"/>
      <c r="AN67" s="9"/>
      <c r="AO67" s="9"/>
      <c r="AP67" s="9"/>
      <c r="AQ67" s="9"/>
      <c r="EZ67" s="9" t="s">
        <v>38</v>
      </c>
      <c r="FA67" s="9" t="s">
        <v>689</v>
      </c>
      <c r="FB67" s="9" t="s">
        <v>681</v>
      </c>
      <c r="FC67" s="64">
        <v>0</v>
      </c>
      <c r="FD67" s="9">
        <v>0</v>
      </c>
      <c r="FE67" s="9">
        <v>0</v>
      </c>
      <c r="FF67" s="9">
        <v>0</v>
      </c>
      <c r="FG67" s="9">
        <v>0</v>
      </c>
      <c r="FH67" s="9">
        <v>0</v>
      </c>
      <c r="FI67" s="9">
        <v>1</v>
      </c>
    </row>
    <row r="68" spans="34:165">
      <c r="AH68" s="9"/>
      <c r="AI68" s="9"/>
      <c r="AJ68" s="9"/>
      <c r="AK68" s="9"/>
      <c r="AL68" s="9"/>
      <c r="AM68" s="9"/>
      <c r="AN68" s="9"/>
      <c r="AO68" s="9"/>
      <c r="AP68" s="9"/>
      <c r="AQ68" s="9"/>
      <c r="EZ68" s="9" t="s">
        <v>38</v>
      </c>
      <c r="FA68" s="9" t="s">
        <v>690</v>
      </c>
      <c r="FB68" s="9" t="s">
        <v>681</v>
      </c>
      <c r="FC68" s="64">
        <v>0</v>
      </c>
      <c r="FD68" s="9">
        <v>0</v>
      </c>
      <c r="FE68" s="9">
        <v>0</v>
      </c>
      <c r="FF68" s="9">
        <v>0</v>
      </c>
      <c r="FG68" s="9">
        <v>0</v>
      </c>
      <c r="FH68" s="9">
        <v>0</v>
      </c>
      <c r="FI68" s="9">
        <v>1</v>
      </c>
    </row>
    <row r="69" spans="34:165">
      <c r="AH69" s="9"/>
      <c r="AI69" s="9"/>
      <c r="AJ69" s="9"/>
      <c r="AK69" s="9"/>
      <c r="AL69" s="9"/>
      <c r="AM69" s="9"/>
      <c r="AN69" s="9"/>
      <c r="AO69" s="9"/>
      <c r="AP69" s="9"/>
      <c r="AQ69" s="9"/>
      <c r="EZ69" s="2" t="s">
        <v>38</v>
      </c>
      <c r="FA69" s="2" t="s">
        <v>691</v>
      </c>
      <c r="FB69" s="9" t="s">
        <v>681</v>
      </c>
      <c r="FC69" s="64">
        <v>0</v>
      </c>
      <c r="FD69" s="2">
        <v>0</v>
      </c>
      <c r="FE69" s="2">
        <v>0</v>
      </c>
      <c r="FF69" s="2">
        <v>0</v>
      </c>
      <c r="FG69" s="2">
        <v>0</v>
      </c>
      <c r="FH69" s="2">
        <v>0</v>
      </c>
      <c r="FI69" s="2">
        <v>1</v>
      </c>
    </row>
    <row r="70" spans="34:165">
      <c r="AH70" s="9"/>
      <c r="AI70" s="9"/>
      <c r="AJ70" s="9"/>
      <c r="AK70" s="9"/>
      <c r="AL70" s="9"/>
      <c r="AM70" s="9"/>
      <c r="AN70" s="9"/>
      <c r="AO70" s="9"/>
      <c r="AP70" s="9"/>
      <c r="AQ70" s="9"/>
      <c r="EZ70" s="9" t="s">
        <v>38</v>
      </c>
      <c r="FA70" s="9" t="s">
        <v>692</v>
      </c>
      <c r="FB70" s="9" t="s">
        <v>681</v>
      </c>
      <c r="FC70" s="64">
        <v>0</v>
      </c>
      <c r="FD70" s="9">
        <v>0</v>
      </c>
      <c r="FE70" s="9">
        <v>0</v>
      </c>
      <c r="FF70" s="9">
        <v>0</v>
      </c>
      <c r="FG70" s="9">
        <v>0</v>
      </c>
      <c r="FH70" s="9">
        <v>0</v>
      </c>
      <c r="FI70" s="9">
        <v>1</v>
      </c>
    </row>
    <row r="71" spans="34:165">
      <c r="AH71" s="9"/>
      <c r="AI71" s="9"/>
      <c r="AJ71" s="9"/>
      <c r="AK71" s="9"/>
      <c r="AL71" s="9"/>
      <c r="AM71" s="9"/>
      <c r="AN71" s="9"/>
      <c r="AO71" s="9"/>
      <c r="AP71" s="9"/>
      <c r="AQ71" s="9"/>
      <c r="EZ71" s="75" t="s">
        <v>38</v>
      </c>
      <c r="FA71" s="75" t="s">
        <v>693</v>
      </c>
      <c r="FB71" s="89" t="s">
        <v>681</v>
      </c>
      <c r="FC71" s="88">
        <v>0</v>
      </c>
      <c r="FD71" s="75">
        <v>0</v>
      </c>
      <c r="FE71" s="75">
        <v>0</v>
      </c>
      <c r="FF71" s="75">
        <v>0</v>
      </c>
      <c r="FG71" s="75">
        <v>0</v>
      </c>
      <c r="FH71" s="75">
        <v>0</v>
      </c>
      <c r="FI71" s="75">
        <v>1</v>
      </c>
    </row>
    <row r="72" spans="34:165">
      <c r="AH72" s="9"/>
      <c r="AI72" s="9"/>
      <c r="AJ72" s="9"/>
      <c r="AK72" s="9"/>
      <c r="AL72" s="9"/>
      <c r="AM72" s="9"/>
      <c r="AN72" s="9"/>
      <c r="AO72" s="9"/>
      <c r="AP72" s="9"/>
      <c r="AQ72" s="9"/>
      <c r="EZ72" s="9"/>
      <c r="FA72" s="9"/>
      <c r="FB72" s="9"/>
      <c r="FC72" s="9"/>
      <c r="FD72" s="9"/>
      <c r="FE72" s="9"/>
      <c r="FF72" s="9"/>
      <c r="FG72" s="9"/>
      <c r="FH72" s="9"/>
    </row>
    <row r="73" spans="34:165">
      <c r="AH73" s="9"/>
      <c r="AI73" s="9"/>
      <c r="AJ73" s="9"/>
      <c r="AK73" s="9"/>
      <c r="AL73" s="9"/>
      <c r="AM73" s="9"/>
      <c r="AN73" s="9"/>
      <c r="AO73" s="9"/>
      <c r="AP73" s="9"/>
      <c r="AQ73" s="9"/>
      <c r="EZ73" s="9"/>
      <c r="FA73" s="9"/>
      <c r="FB73" s="9"/>
      <c r="FC73" s="9"/>
      <c r="FD73" s="9"/>
      <c r="FE73" s="9"/>
      <c r="FF73" s="9"/>
      <c r="FG73" s="9"/>
      <c r="FH73" s="9"/>
    </row>
    <row r="74" spans="34:165">
      <c r="AH74" s="9"/>
      <c r="AI74" s="9"/>
      <c r="AJ74" s="9"/>
      <c r="AK74" s="9"/>
      <c r="AL74" s="9"/>
      <c r="AM74" s="9"/>
      <c r="AN74" s="9"/>
      <c r="AO74" s="9"/>
      <c r="AP74" s="9"/>
      <c r="AQ74" s="9"/>
      <c r="EZ74" s="9"/>
      <c r="FA74" s="9"/>
      <c r="FB74" s="9"/>
      <c r="FC74" s="9"/>
      <c r="FD74" s="9"/>
      <c r="FE74" s="9"/>
      <c r="FF74" s="9"/>
      <c r="FG74" s="9"/>
      <c r="FH74" s="9"/>
    </row>
    <row r="75" spans="34:165">
      <c r="AH75" s="9"/>
      <c r="AI75" s="9"/>
      <c r="AJ75" s="9"/>
      <c r="AK75" s="9"/>
      <c r="AL75" s="9"/>
      <c r="AM75" s="9"/>
      <c r="AN75" s="9"/>
      <c r="AO75" s="9"/>
      <c r="AP75" s="9"/>
      <c r="AQ75" s="9"/>
      <c r="EZ75" s="9"/>
      <c r="FA75" s="9"/>
      <c r="FB75" s="9"/>
      <c r="FC75" s="9"/>
      <c r="FD75" s="9"/>
      <c r="FE75" s="9"/>
      <c r="FF75" s="9"/>
      <c r="FG75" s="9"/>
      <c r="FH75" s="9"/>
    </row>
    <row r="76" spans="34:165">
      <c r="AH76" s="9"/>
      <c r="AI76" s="9"/>
      <c r="AJ76" s="9"/>
      <c r="AK76" s="9"/>
      <c r="AL76" s="9"/>
      <c r="AM76" s="9"/>
      <c r="AN76" s="9"/>
      <c r="AO76" s="9"/>
      <c r="AP76" s="9"/>
      <c r="AQ76" s="9"/>
      <c r="EZ76" s="9"/>
      <c r="FA76" s="9"/>
      <c r="FB76" s="9"/>
      <c r="FC76" s="9"/>
      <c r="FD76" s="9"/>
      <c r="FE76" s="9"/>
      <c r="FF76" s="9"/>
      <c r="FG76" s="9"/>
      <c r="FH76" s="9"/>
    </row>
    <row r="77" spans="34:165">
      <c r="AH77" s="9"/>
      <c r="AI77" s="9"/>
      <c r="AJ77" s="9"/>
      <c r="AK77" s="9"/>
      <c r="AL77" s="9"/>
      <c r="AM77" s="9"/>
      <c r="AN77" s="9"/>
      <c r="AO77" s="9"/>
      <c r="AP77" s="9"/>
      <c r="AQ77" s="9"/>
      <c r="EZ77" s="9"/>
      <c r="FA77" s="9"/>
      <c r="FB77" s="9"/>
      <c r="FC77" s="9"/>
      <c r="FD77" s="9"/>
      <c r="FE77" s="9"/>
      <c r="FF77" s="9"/>
      <c r="FG77" s="9"/>
      <c r="FH77" s="9"/>
    </row>
    <row r="78" spans="34:165">
      <c r="EZ78" s="9"/>
      <c r="FA78" s="9"/>
      <c r="FB78" s="9"/>
      <c r="FC78" s="9"/>
      <c r="FD78" s="9"/>
      <c r="FE78" s="9"/>
      <c r="FF78" s="9"/>
      <c r="FG78" s="9"/>
      <c r="FH78" s="9"/>
    </row>
    <row r="79" spans="34:165">
      <c r="EZ79" s="9"/>
      <c r="FA79" s="9"/>
      <c r="FB79" s="9"/>
      <c r="FC79" s="9"/>
      <c r="FD79" s="9"/>
      <c r="FE79" s="9"/>
      <c r="FF79" s="9"/>
      <c r="FG79" s="9"/>
      <c r="FH79" s="9"/>
    </row>
    <row r="80" spans="34:165">
      <c r="EZ80" s="9"/>
      <c r="FA80" s="9"/>
      <c r="FB80" s="9"/>
      <c r="FC80" s="9"/>
      <c r="FD80" s="9"/>
      <c r="FE80" s="9"/>
      <c r="FF80" s="9"/>
      <c r="FG80" s="9"/>
      <c r="FH80" s="9"/>
    </row>
    <row r="81" spans="156:164">
      <c r="EZ81" s="9"/>
      <c r="FA81" s="9"/>
      <c r="FB81" s="9"/>
      <c r="FC81" s="9"/>
      <c r="FD81" s="9"/>
      <c r="FE81" s="9"/>
      <c r="FF81" s="9"/>
      <c r="FG81" s="9"/>
      <c r="FH81" s="9"/>
    </row>
    <row r="82" spans="156:164">
      <c r="EZ82" s="9"/>
      <c r="FA82" s="9"/>
      <c r="FB82" s="9"/>
      <c r="FC82" s="9"/>
      <c r="FD82" s="9"/>
      <c r="FE82" s="9"/>
      <c r="FF82" s="9"/>
      <c r="FG82" s="9"/>
      <c r="FH82" s="9"/>
    </row>
  </sheetData>
  <mergeCells count="5">
    <mergeCell ref="CE1:CF1"/>
    <mergeCell ref="FO1:FS1"/>
    <mergeCell ref="CA2:CB2"/>
    <mergeCell ref="J3:L3"/>
    <mergeCell ref="CA3:CB3"/>
  </mergeCells>
  <pageMargins left="0.7" right="0.7" top="0.78749999999999998" bottom="0.78749999999999998"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
  <sheetViews>
    <sheetView zoomScale="90" zoomScaleNormal="90" workbookViewId="0">
      <selection activeCell="J15" sqref="J15"/>
    </sheetView>
  </sheetViews>
  <sheetFormatPr defaultColWidth="9.140625" defaultRowHeight="15"/>
  <cols>
    <col min="2" max="2" width="11" customWidth="1"/>
    <col min="3" max="3" width="8.5703125" customWidth="1"/>
    <col min="4" max="4" width="11.85546875" customWidth="1"/>
    <col min="5" max="5" width="11.42578125" customWidth="1"/>
    <col min="6" max="6" width="13.28515625" customWidth="1"/>
  </cols>
  <sheetData>
    <row r="1" spans="1:6">
      <c r="B1" t="s">
        <v>694</v>
      </c>
      <c r="D1" t="s">
        <v>695</v>
      </c>
    </row>
    <row r="3" spans="1:6">
      <c r="B3" s="1" t="s">
        <v>696</v>
      </c>
      <c r="C3" s="1" t="s">
        <v>697</v>
      </c>
      <c r="D3" s="90" t="s">
        <v>698</v>
      </c>
      <c r="E3" s="91" t="s">
        <v>699</v>
      </c>
      <c r="F3" t="s">
        <v>700</v>
      </c>
    </row>
    <row r="4" spans="1:6">
      <c r="A4" s="1" t="s">
        <v>38</v>
      </c>
      <c r="B4" s="1">
        <v>0.65</v>
      </c>
      <c r="C4">
        <v>0</v>
      </c>
      <c r="D4">
        <v>0</v>
      </c>
      <c r="E4">
        <v>0</v>
      </c>
      <c r="F4">
        <v>0</v>
      </c>
    </row>
    <row r="5" spans="1:6">
      <c r="A5" s="1" t="s">
        <v>44</v>
      </c>
      <c r="B5" s="1">
        <v>0.38540000000000002</v>
      </c>
      <c r="C5">
        <v>0</v>
      </c>
      <c r="D5">
        <v>0</v>
      </c>
      <c r="E5">
        <v>0</v>
      </c>
      <c r="F5">
        <v>0</v>
      </c>
    </row>
    <row r="6" spans="1:6">
      <c r="A6" s="1" t="s">
        <v>43</v>
      </c>
      <c r="B6" s="1">
        <v>0.71360000000000001</v>
      </c>
      <c r="C6">
        <v>0</v>
      </c>
      <c r="D6">
        <v>0</v>
      </c>
      <c r="E6">
        <v>0</v>
      </c>
      <c r="F6">
        <v>0</v>
      </c>
    </row>
    <row r="7" spans="1:6">
      <c r="A7" s="1" t="s">
        <v>40</v>
      </c>
      <c r="B7" s="1">
        <v>0.2853</v>
      </c>
      <c r="C7">
        <v>0</v>
      </c>
      <c r="D7">
        <v>0</v>
      </c>
      <c r="E7">
        <v>0</v>
      </c>
      <c r="F7">
        <v>0</v>
      </c>
    </row>
    <row r="8" spans="1:6">
      <c r="A8" s="1" t="s">
        <v>47</v>
      </c>
      <c r="B8" s="1">
        <v>0.37459999999999999</v>
      </c>
      <c r="C8">
        <v>0</v>
      </c>
      <c r="E8">
        <v>0</v>
      </c>
      <c r="F8">
        <v>0</v>
      </c>
    </row>
    <row r="9" spans="1:6">
      <c r="A9" s="1" t="s">
        <v>48</v>
      </c>
      <c r="B9" s="1">
        <v>0.19769999999999999</v>
      </c>
      <c r="C9">
        <v>0</v>
      </c>
      <c r="D9">
        <v>0</v>
      </c>
      <c r="E9">
        <v>0</v>
      </c>
      <c r="F9">
        <v>0</v>
      </c>
    </row>
    <row r="10" spans="1:6">
      <c r="A10" s="1" t="s">
        <v>42</v>
      </c>
      <c r="B10" s="1">
        <v>0.1195</v>
      </c>
      <c r="C10">
        <v>0</v>
      </c>
      <c r="D10">
        <v>0</v>
      </c>
      <c r="E10">
        <v>0</v>
      </c>
      <c r="F10">
        <v>0</v>
      </c>
    </row>
    <row r="11" spans="1:6">
      <c r="A11" s="1" t="s">
        <v>39</v>
      </c>
      <c r="B11" s="1">
        <v>0.75409999999999999</v>
      </c>
      <c r="C11">
        <v>0</v>
      </c>
      <c r="D11">
        <v>0</v>
      </c>
      <c r="E11">
        <v>0</v>
      </c>
      <c r="F11">
        <v>0</v>
      </c>
    </row>
    <row r="12" spans="1:6">
      <c r="A12" s="1" t="s">
        <v>41</v>
      </c>
      <c r="B12" s="1">
        <v>0</v>
      </c>
      <c r="C12">
        <v>0</v>
      </c>
      <c r="D12">
        <v>0</v>
      </c>
      <c r="E12">
        <v>0</v>
      </c>
      <c r="F12">
        <v>0</v>
      </c>
    </row>
    <row r="13" spans="1:6">
      <c r="A13" s="1" t="s">
        <v>701</v>
      </c>
      <c r="B13" s="1">
        <v>0.55820000000000003</v>
      </c>
      <c r="C13">
        <v>0</v>
      </c>
      <c r="D13">
        <v>0</v>
      </c>
      <c r="E13">
        <v>0</v>
      </c>
      <c r="F13">
        <v>0</v>
      </c>
    </row>
    <row r="14" spans="1:6">
      <c r="A14" s="1" t="s">
        <v>45</v>
      </c>
      <c r="B14" s="1">
        <v>0.41320000000000001</v>
      </c>
      <c r="C14">
        <v>0</v>
      </c>
      <c r="D14">
        <v>0</v>
      </c>
      <c r="E14">
        <v>0</v>
      </c>
      <c r="F14">
        <v>0</v>
      </c>
    </row>
    <row r="15" spans="1:6">
      <c r="A15" s="1" t="s">
        <v>702</v>
      </c>
      <c r="B15" s="1">
        <v>0.78169999999999995</v>
      </c>
      <c r="C15">
        <v>0</v>
      </c>
      <c r="D15">
        <v>0</v>
      </c>
      <c r="E15">
        <v>0</v>
      </c>
      <c r="F15">
        <v>0</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B6"/>
  <sheetViews>
    <sheetView zoomScale="90" zoomScaleNormal="90" workbookViewId="0">
      <selection activeCell="C20" sqref="C20"/>
    </sheetView>
  </sheetViews>
  <sheetFormatPr defaultColWidth="9.140625" defaultRowHeight="15"/>
  <cols>
    <col min="1" max="1" width="13" customWidth="1"/>
  </cols>
  <sheetData>
    <row r="3" spans="1:2">
      <c r="A3" s="91"/>
      <c r="B3" s="91" t="s">
        <v>703</v>
      </c>
    </row>
    <row r="4" spans="1:2">
      <c r="A4" s="91" t="s">
        <v>704</v>
      </c>
      <c r="B4" s="91">
        <v>1000</v>
      </c>
    </row>
    <row r="5" spans="1:2">
      <c r="A5" t="s">
        <v>705</v>
      </c>
      <c r="B5">
        <v>1000</v>
      </c>
    </row>
    <row r="6" spans="1:2">
      <c r="A6" t="s">
        <v>706</v>
      </c>
      <c r="B6">
        <v>1000</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AMJ54"/>
  <sheetViews>
    <sheetView topLeftCell="E37" zoomScale="90" zoomScaleNormal="90" workbookViewId="0">
      <selection activeCell="I43" sqref="I43"/>
    </sheetView>
  </sheetViews>
  <sheetFormatPr defaultColWidth="11.42578125" defaultRowHeight="15"/>
  <cols>
    <col min="1" max="1" width="3.42578125" style="10" customWidth="1"/>
    <col min="2" max="2" width="14" style="10" customWidth="1"/>
    <col min="3" max="3" width="61.85546875" style="92" customWidth="1"/>
    <col min="4" max="4" width="57.5703125" style="49" customWidth="1"/>
    <col min="5" max="5" width="41.28515625" style="92" customWidth="1"/>
    <col min="6" max="7" width="8.85546875" style="10" customWidth="1"/>
    <col min="8" max="8" width="7.7109375" style="10" customWidth="1"/>
    <col min="9" max="9" width="100" style="92" customWidth="1"/>
    <col min="10" max="10" width="11.42578125" style="92"/>
    <col min="11" max="1024" width="11.42578125" style="10"/>
  </cols>
  <sheetData>
    <row r="2" spans="2:10">
      <c r="B2" s="24" t="s">
        <v>707</v>
      </c>
      <c r="C2" s="47" t="s">
        <v>708</v>
      </c>
      <c r="D2" s="93" t="s">
        <v>709</v>
      </c>
      <c r="E2" s="47" t="s">
        <v>710</v>
      </c>
      <c r="F2" s="24" t="s">
        <v>711</v>
      </c>
      <c r="G2" s="24" t="s">
        <v>712</v>
      </c>
      <c r="H2" s="24" t="s">
        <v>713</v>
      </c>
      <c r="I2" s="47" t="s">
        <v>714</v>
      </c>
      <c r="J2" s="47" t="s">
        <v>15</v>
      </c>
    </row>
    <row r="3" spans="2:10" ht="36.75" customHeight="1">
      <c r="B3" s="10" t="s">
        <v>715</v>
      </c>
      <c r="C3" s="92" t="s">
        <v>716</v>
      </c>
      <c r="D3" s="49" t="s">
        <v>717</v>
      </c>
      <c r="E3" s="92" t="s">
        <v>718</v>
      </c>
      <c r="H3" s="10">
        <v>2013</v>
      </c>
      <c r="I3" s="94" t="s">
        <v>719</v>
      </c>
    </row>
    <row r="4" spans="2:10" ht="36.75" customHeight="1">
      <c r="B4" s="10" t="s">
        <v>408</v>
      </c>
      <c r="C4" s="92" t="s">
        <v>720</v>
      </c>
      <c r="D4" s="49" t="s">
        <v>721</v>
      </c>
      <c r="E4" s="92" t="s">
        <v>722</v>
      </c>
      <c r="H4" s="10">
        <v>2014</v>
      </c>
      <c r="I4" s="95" t="s">
        <v>723</v>
      </c>
    </row>
    <row r="5" spans="2:10" ht="36.75" customHeight="1">
      <c r="B5" s="10" t="s">
        <v>724</v>
      </c>
    </row>
    <row r="6" spans="2:10" ht="36.75" customHeight="1">
      <c r="B6" s="10" t="s">
        <v>423</v>
      </c>
      <c r="C6" s="92" t="s">
        <v>725</v>
      </c>
      <c r="D6" s="49" t="s">
        <v>726</v>
      </c>
      <c r="E6" s="92" t="s">
        <v>727</v>
      </c>
      <c r="H6" s="10">
        <v>2017</v>
      </c>
      <c r="I6" s="95" t="s">
        <v>728</v>
      </c>
    </row>
    <row r="7" spans="2:10" ht="36.75" customHeight="1">
      <c r="B7" s="10" t="s">
        <v>729</v>
      </c>
      <c r="C7" s="92" t="s">
        <v>730</v>
      </c>
      <c r="D7" s="49" t="s">
        <v>731</v>
      </c>
      <c r="H7" s="10">
        <v>2012</v>
      </c>
      <c r="I7" s="94" t="s">
        <v>732</v>
      </c>
    </row>
    <row r="8" spans="2:10" ht="36.75" customHeight="1">
      <c r="B8" s="10" t="s">
        <v>733</v>
      </c>
      <c r="C8" s="92" t="s">
        <v>734</v>
      </c>
      <c r="D8" s="92" t="s">
        <v>735</v>
      </c>
      <c r="H8" s="10">
        <v>2012</v>
      </c>
      <c r="I8" s="94" t="s">
        <v>736</v>
      </c>
    </row>
    <row r="9" spans="2:10" ht="36.75" customHeight="1">
      <c r="B9" s="10" t="s">
        <v>420</v>
      </c>
      <c r="C9" s="92" t="s">
        <v>737</v>
      </c>
      <c r="D9" s="49" t="s">
        <v>738</v>
      </c>
      <c r="E9" s="92" t="s">
        <v>739</v>
      </c>
      <c r="H9" s="10">
        <v>2015</v>
      </c>
      <c r="I9" s="95" t="s">
        <v>740</v>
      </c>
    </row>
    <row r="10" spans="2:10" ht="36.75" customHeight="1">
      <c r="B10" s="10" t="s">
        <v>741</v>
      </c>
      <c r="C10" s="92" t="s">
        <v>742</v>
      </c>
      <c r="D10" s="49" t="s">
        <v>743</v>
      </c>
      <c r="E10" s="92" t="s">
        <v>744</v>
      </c>
      <c r="F10" s="10">
        <v>185</v>
      </c>
      <c r="G10" s="10" t="s">
        <v>745</v>
      </c>
      <c r="H10" s="10">
        <v>2017</v>
      </c>
      <c r="I10" s="95" t="s">
        <v>746</v>
      </c>
    </row>
    <row r="11" spans="2:10" ht="36.75" customHeight="1">
      <c r="B11" s="10" t="s">
        <v>747</v>
      </c>
      <c r="D11" s="92" t="s">
        <v>748</v>
      </c>
      <c r="I11" s="94"/>
    </row>
    <row r="12" spans="2:10" ht="36.75" customHeight="1">
      <c r="B12" s="10" t="s">
        <v>210</v>
      </c>
      <c r="C12" s="92" t="s">
        <v>749</v>
      </c>
      <c r="D12" s="49" t="s">
        <v>750</v>
      </c>
      <c r="E12" s="92" t="s">
        <v>751</v>
      </c>
      <c r="H12" s="10">
        <v>2014</v>
      </c>
      <c r="I12" s="94" t="s">
        <v>752</v>
      </c>
    </row>
    <row r="13" spans="2:10" ht="36.75" customHeight="1">
      <c r="B13" s="10" t="s">
        <v>753</v>
      </c>
      <c r="C13" s="92" t="s">
        <v>754</v>
      </c>
      <c r="D13" s="49" t="s">
        <v>755</v>
      </c>
      <c r="E13" s="92" t="s">
        <v>756</v>
      </c>
      <c r="F13" s="10">
        <v>67</v>
      </c>
      <c r="G13" s="96" t="s">
        <v>757</v>
      </c>
      <c r="H13" s="10">
        <v>2014</v>
      </c>
      <c r="I13" s="92" t="s">
        <v>758</v>
      </c>
    </row>
    <row r="14" spans="2:10" ht="36.75" customHeight="1">
      <c r="B14" s="10" t="s">
        <v>440</v>
      </c>
      <c r="D14" s="49" t="s">
        <v>759</v>
      </c>
      <c r="E14" s="92" t="s">
        <v>760</v>
      </c>
      <c r="H14" s="10">
        <v>2010</v>
      </c>
    </row>
    <row r="15" spans="2:10" ht="36.75" customHeight="1">
      <c r="B15" s="10" t="s">
        <v>240</v>
      </c>
      <c r="C15" s="92" t="s">
        <v>761</v>
      </c>
      <c r="D15" s="49" t="s">
        <v>762</v>
      </c>
      <c r="E15" s="92" t="s">
        <v>763</v>
      </c>
      <c r="H15" s="10">
        <v>2014</v>
      </c>
      <c r="I15" s="94" t="s">
        <v>764</v>
      </c>
    </row>
    <row r="16" spans="2:10" ht="36.75" customHeight="1">
      <c r="B16" s="10" t="s">
        <v>765</v>
      </c>
      <c r="C16" s="92" t="s">
        <v>766</v>
      </c>
      <c r="D16" s="49" t="s">
        <v>767</v>
      </c>
      <c r="E16" s="92" t="s">
        <v>768</v>
      </c>
      <c r="H16" s="10">
        <v>2007</v>
      </c>
      <c r="I16" s="94" t="s">
        <v>769</v>
      </c>
    </row>
    <row r="17" spans="2:10" ht="36.75" customHeight="1">
      <c r="B17" s="10" t="s">
        <v>770</v>
      </c>
      <c r="C17" s="92" t="s">
        <v>771</v>
      </c>
      <c r="D17" s="49" t="s">
        <v>772</v>
      </c>
      <c r="E17" s="92" t="s">
        <v>773</v>
      </c>
      <c r="H17" s="10">
        <v>2013</v>
      </c>
      <c r="I17" s="95" t="s">
        <v>774</v>
      </c>
    </row>
    <row r="18" spans="2:10" ht="36.75" customHeight="1">
      <c r="B18" s="10" t="s">
        <v>775</v>
      </c>
      <c r="C18" s="92" t="s">
        <v>776</v>
      </c>
      <c r="D18" s="49" t="s">
        <v>777</v>
      </c>
      <c r="E18" s="92" t="s">
        <v>778</v>
      </c>
      <c r="F18" s="10">
        <v>92</v>
      </c>
      <c r="H18" s="10">
        <v>2017</v>
      </c>
      <c r="I18" s="94" t="s">
        <v>779</v>
      </c>
    </row>
    <row r="19" spans="2:10" ht="36.75" customHeight="1">
      <c r="B19" s="10" t="s">
        <v>780</v>
      </c>
      <c r="C19" s="92" t="s">
        <v>781</v>
      </c>
      <c r="D19" s="49" t="s">
        <v>782</v>
      </c>
      <c r="E19" s="92" t="s">
        <v>783</v>
      </c>
      <c r="H19" s="10">
        <v>2018</v>
      </c>
      <c r="I19" s="94" t="s">
        <v>784</v>
      </c>
    </row>
    <row r="20" spans="2:10" ht="36.75" customHeight="1">
      <c r="B20" s="10" t="s">
        <v>407</v>
      </c>
      <c r="C20" s="92" t="s">
        <v>785</v>
      </c>
      <c r="D20" s="49" t="s">
        <v>786</v>
      </c>
      <c r="E20" s="92" t="s">
        <v>787</v>
      </c>
      <c r="H20" s="10">
        <v>2015</v>
      </c>
      <c r="I20" s="95" t="s">
        <v>788</v>
      </c>
    </row>
    <row r="21" spans="2:10" ht="36.75" customHeight="1">
      <c r="B21" s="10" t="s">
        <v>789</v>
      </c>
      <c r="C21" s="92" t="s">
        <v>790</v>
      </c>
      <c r="D21" s="49" t="s">
        <v>791</v>
      </c>
      <c r="E21" s="92" t="s">
        <v>792</v>
      </c>
      <c r="F21" s="10" t="s">
        <v>793</v>
      </c>
      <c r="G21" s="10" t="s">
        <v>794</v>
      </c>
      <c r="H21" s="10">
        <v>2015</v>
      </c>
      <c r="I21" s="95" t="s">
        <v>795</v>
      </c>
    </row>
    <row r="22" spans="2:10" ht="42.75" customHeight="1">
      <c r="B22" s="10" t="s">
        <v>796</v>
      </c>
      <c r="C22" s="92" t="s">
        <v>797</v>
      </c>
      <c r="D22" s="49" t="s">
        <v>798</v>
      </c>
      <c r="E22" s="92" t="s">
        <v>799</v>
      </c>
      <c r="F22" s="10" t="s">
        <v>800</v>
      </c>
      <c r="G22" s="10" t="s">
        <v>801</v>
      </c>
      <c r="H22" s="10">
        <v>2015</v>
      </c>
      <c r="I22" s="95" t="s">
        <v>802</v>
      </c>
    </row>
    <row r="23" spans="2:10" ht="42.75" customHeight="1">
      <c r="B23" s="10" t="s">
        <v>803</v>
      </c>
      <c r="C23" s="92" t="s">
        <v>804</v>
      </c>
      <c r="D23" s="49" t="s">
        <v>805</v>
      </c>
      <c r="E23" s="92" t="s">
        <v>806</v>
      </c>
      <c r="H23" s="10">
        <v>2008</v>
      </c>
      <c r="I23" s="95" t="s">
        <v>807</v>
      </c>
    </row>
    <row r="24" spans="2:10" ht="36.75" customHeight="1">
      <c r="B24" s="10" t="s">
        <v>808</v>
      </c>
      <c r="C24" s="92" t="s">
        <v>809</v>
      </c>
      <c r="D24" s="92" t="s">
        <v>810</v>
      </c>
      <c r="I24" s="94" t="s">
        <v>811</v>
      </c>
    </row>
    <row r="25" spans="2:10" ht="42.75" customHeight="1">
      <c r="B25" s="10" t="s">
        <v>430</v>
      </c>
      <c r="C25" s="92" t="s">
        <v>812</v>
      </c>
      <c r="D25" s="49" t="s">
        <v>813</v>
      </c>
      <c r="E25" s="92" t="s">
        <v>814</v>
      </c>
      <c r="H25" s="10">
        <v>2014</v>
      </c>
      <c r="I25" s="95" t="s">
        <v>815</v>
      </c>
    </row>
    <row r="26" spans="2:10" ht="36.75" customHeight="1">
      <c r="B26" s="10" t="s">
        <v>816</v>
      </c>
      <c r="C26" s="92" t="s">
        <v>817</v>
      </c>
      <c r="D26" s="49" t="s">
        <v>818</v>
      </c>
      <c r="E26" s="92" t="s">
        <v>819</v>
      </c>
      <c r="H26" s="10">
        <v>2014</v>
      </c>
      <c r="I26" s="94" t="s">
        <v>820</v>
      </c>
    </row>
    <row r="27" spans="2:10" ht="36.75" customHeight="1">
      <c r="B27" s="10" t="s">
        <v>821</v>
      </c>
      <c r="C27" s="92" t="s">
        <v>822</v>
      </c>
      <c r="D27" s="49" t="s">
        <v>823</v>
      </c>
      <c r="I27" s="94" t="s">
        <v>824</v>
      </c>
      <c r="J27" s="92" t="s">
        <v>825</v>
      </c>
    </row>
    <row r="28" spans="2:10" ht="42.75" customHeight="1">
      <c r="B28" s="10" t="s">
        <v>429</v>
      </c>
      <c r="C28" s="92" t="s">
        <v>826</v>
      </c>
      <c r="D28" s="49" t="s">
        <v>827</v>
      </c>
      <c r="E28" s="92" t="s">
        <v>744</v>
      </c>
      <c r="F28" s="10">
        <v>200</v>
      </c>
      <c r="G28" s="10" t="s">
        <v>828</v>
      </c>
      <c r="H28" s="10">
        <v>2017</v>
      </c>
      <c r="I28" s="95" t="s">
        <v>829</v>
      </c>
    </row>
    <row r="29" spans="2:10" ht="42.75" customHeight="1">
      <c r="B29" s="10" t="s">
        <v>830</v>
      </c>
      <c r="C29" s="92" t="s">
        <v>831</v>
      </c>
      <c r="D29" s="49" t="s">
        <v>832</v>
      </c>
      <c r="E29" s="92" t="s">
        <v>744</v>
      </c>
      <c r="F29" s="10" t="s">
        <v>833</v>
      </c>
      <c r="G29" s="10" t="s">
        <v>834</v>
      </c>
      <c r="H29" s="10">
        <v>2019</v>
      </c>
      <c r="I29" s="95" t="s">
        <v>835</v>
      </c>
    </row>
    <row r="30" spans="2:10" ht="42.75" customHeight="1">
      <c r="B30" s="10" t="s">
        <v>836</v>
      </c>
    </row>
    <row r="31" spans="2:10" ht="42.75" customHeight="1">
      <c r="B31" s="10" t="s">
        <v>837</v>
      </c>
      <c r="C31" s="92" t="s">
        <v>838</v>
      </c>
      <c r="D31" s="49" t="s">
        <v>839</v>
      </c>
      <c r="E31" s="92" t="s">
        <v>840</v>
      </c>
      <c r="F31" s="10" t="s">
        <v>841</v>
      </c>
      <c r="G31" s="10" t="s">
        <v>842</v>
      </c>
      <c r="H31" s="10">
        <v>2017</v>
      </c>
      <c r="I31" s="94" t="s">
        <v>843</v>
      </c>
    </row>
    <row r="32" spans="2:10" ht="42.75" customHeight="1">
      <c r="B32" s="10" t="s">
        <v>191</v>
      </c>
    </row>
    <row r="33" spans="2:10" ht="36.75" customHeight="1">
      <c r="B33" s="10" t="s">
        <v>844</v>
      </c>
      <c r="C33" s="92" t="s">
        <v>845</v>
      </c>
      <c r="D33" s="49" t="s">
        <v>846</v>
      </c>
      <c r="E33" s="92" t="s">
        <v>847</v>
      </c>
      <c r="F33" s="10">
        <v>68</v>
      </c>
      <c r="H33" s="10">
        <v>2013</v>
      </c>
      <c r="I33" s="94" t="s">
        <v>848</v>
      </c>
    </row>
    <row r="34" spans="2:10" ht="36.75" customHeight="1">
      <c r="B34" s="10" t="s">
        <v>75</v>
      </c>
      <c r="C34" s="92" t="s">
        <v>849</v>
      </c>
      <c r="D34" s="49" t="s">
        <v>850</v>
      </c>
      <c r="H34" s="10">
        <v>2012</v>
      </c>
      <c r="I34" s="94" t="s">
        <v>851</v>
      </c>
    </row>
    <row r="35" spans="2:10" ht="42.75" customHeight="1">
      <c r="B35" s="10" t="s">
        <v>852</v>
      </c>
      <c r="C35" s="92" t="s">
        <v>853</v>
      </c>
      <c r="D35" s="49" t="s">
        <v>854</v>
      </c>
      <c r="E35" s="92" t="s">
        <v>773</v>
      </c>
      <c r="H35" s="10">
        <v>2013</v>
      </c>
      <c r="I35" s="94" t="s">
        <v>855</v>
      </c>
    </row>
    <row r="36" spans="2:10" ht="42.75" customHeight="1">
      <c r="B36" s="10" t="s">
        <v>856</v>
      </c>
      <c r="C36" s="92" t="s">
        <v>857</v>
      </c>
      <c r="D36" s="49" t="s">
        <v>858</v>
      </c>
      <c r="E36" s="92" t="s">
        <v>859</v>
      </c>
      <c r="H36" s="10">
        <v>2014</v>
      </c>
      <c r="I36" s="94" t="s">
        <v>860</v>
      </c>
    </row>
    <row r="37" spans="2:10" ht="42.75" customHeight="1">
      <c r="B37" s="10" t="s">
        <v>426</v>
      </c>
      <c r="C37" s="92" t="s">
        <v>861</v>
      </c>
      <c r="D37" s="49" t="s">
        <v>862</v>
      </c>
      <c r="E37" s="92" t="s">
        <v>840</v>
      </c>
      <c r="F37" s="10" t="s">
        <v>863</v>
      </c>
      <c r="G37" s="10" t="s">
        <v>864</v>
      </c>
      <c r="H37" s="10">
        <v>2012</v>
      </c>
      <c r="I37" s="94" t="s">
        <v>865</v>
      </c>
    </row>
    <row r="38" spans="2:10" ht="42.75" customHeight="1">
      <c r="B38" s="10" t="s">
        <v>437</v>
      </c>
      <c r="D38" s="49" t="s">
        <v>866</v>
      </c>
      <c r="E38" s="92" t="s">
        <v>867</v>
      </c>
      <c r="H38" s="10">
        <v>2015</v>
      </c>
      <c r="I38" s="94" t="s">
        <v>868</v>
      </c>
    </row>
    <row r="39" spans="2:10" ht="36.75" customHeight="1">
      <c r="B39" s="10" t="s">
        <v>869</v>
      </c>
      <c r="C39" s="92" t="s">
        <v>870</v>
      </c>
      <c r="D39" s="49" t="s">
        <v>871</v>
      </c>
      <c r="E39" s="92" t="s">
        <v>872</v>
      </c>
      <c r="H39" s="10">
        <v>2013</v>
      </c>
      <c r="I39" s="94" t="s">
        <v>873</v>
      </c>
      <c r="J39" s="92" t="s">
        <v>874</v>
      </c>
    </row>
    <row r="40" spans="2:10" ht="42.75" customHeight="1">
      <c r="B40" s="10" t="s">
        <v>439</v>
      </c>
      <c r="C40" s="92" t="s">
        <v>875</v>
      </c>
      <c r="D40" s="49" t="s">
        <v>876</v>
      </c>
      <c r="E40" s="92" t="s">
        <v>840</v>
      </c>
      <c r="F40" s="10">
        <v>44</v>
      </c>
      <c r="H40" s="10">
        <v>2019</v>
      </c>
      <c r="I40" s="94" t="s">
        <v>877</v>
      </c>
    </row>
    <row r="41" spans="2:10" ht="42.75" customHeight="1"/>
    <row r="42" spans="2:10" ht="42.75" customHeight="1"/>
    <row r="43" spans="2:10" ht="42.75" customHeight="1"/>
    <row r="44" spans="2:10" ht="42.75" customHeight="1"/>
    <row r="45" spans="2:10" ht="42.75" customHeight="1"/>
    <row r="46" spans="2:10" ht="42.75" customHeight="1"/>
    <row r="47" spans="2:10" ht="42.75" customHeight="1"/>
    <row r="48" spans="2:10" ht="42.75" customHeight="1"/>
    <row r="49" ht="42.75" customHeight="1"/>
    <row r="50" ht="42.75" customHeight="1"/>
    <row r="51" ht="42.75" customHeight="1"/>
    <row r="52" ht="42.75" customHeight="1"/>
    <row r="53" ht="42.75" customHeight="1"/>
    <row r="54" ht="42.75" customHeight="1"/>
  </sheetData>
  <autoFilter ref="B2:J2" xr:uid="{00000000-0009-0000-0000-00000D000000}"/>
  <hyperlinks>
    <hyperlink ref="I3" r:id="rId1" xr:uid="{00000000-0004-0000-0D00-000000000000}"/>
    <hyperlink ref="I4" r:id="rId2" xr:uid="{00000000-0004-0000-0D00-000001000000}"/>
    <hyperlink ref="I6" r:id="rId3" xr:uid="{00000000-0004-0000-0D00-000002000000}"/>
    <hyperlink ref="I7" r:id="rId4" xr:uid="{00000000-0004-0000-0D00-000003000000}"/>
    <hyperlink ref="I8" r:id="rId5" xr:uid="{00000000-0004-0000-0D00-000004000000}"/>
    <hyperlink ref="I9" r:id="rId6" xr:uid="{00000000-0004-0000-0D00-000005000000}"/>
    <hyperlink ref="I10" r:id="rId7" xr:uid="{00000000-0004-0000-0D00-000006000000}"/>
    <hyperlink ref="I12" r:id="rId8" xr:uid="{00000000-0004-0000-0D00-000007000000}"/>
    <hyperlink ref="I15" r:id="rId9" xr:uid="{00000000-0004-0000-0D00-000008000000}"/>
    <hyperlink ref="I16" r:id="rId10" xr:uid="{00000000-0004-0000-0D00-000009000000}"/>
    <hyperlink ref="I17" r:id="rId11" xr:uid="{00000000-0004-0000-0D00-00000A000000}"/>
    <hyperlink ref="I18" r:id="rId12" xr:uid="{00000000-0004-0000-0D00-00000B000000}"/>
    <hyperlink ref="I20" r:id="rId13" xr:uid="{00000000-0004-0000-0D00-00000C000000}"/>
    <hyperlink ref="I21" r:id="rId14" xr:uid="{00000000-0004-0000-0D00-00000D000000}"/>
    <hyperlink ref="I22" r:id="rId15" xr:uid="{00000000-0004-0000-0D00-00000E000000}"/>
    <hyperlink ref="I23" r:id="rId16" xr:uid="{00000000-0004-0000-0D00-00000F000000}"/>
    <hyperlink ref="I24" r:id="rId17" xr:uid="{00000000-0004-0000-0D00-000010000000}"/>
    <hyperlink ref="I25" r:id="rId18" xr:uid="{00000000-0004-0000-0D00-000011000000}"/>
    <hyperlink ref="I26" r:id="rId19" xr:uid="{00000000-0004-0000-0D00-000012000000}"/>
    <hyperlink ref="I27" r:id="rId20" xr:uid="{00000000-0004-0000-0D00-000013000000}"/>
    <hyperlink ref="I28" r:id="rId21" xr:uid="{00000000-0004-0000-0D00-000014000000}"/>
    <hyperlink ref="I29" r:id="rId22" xr:uid="{00000000-0004-0000-0D00-000015000000}"/>
    <hyperlink ref="I31" r:id="rId23" xr:uid="{00000000-0004-0000-0D00-000016000000}"/>
    <hyperlink ref="I33" r:id="rId24" xr:uid="{00000000-0004-0000-0D00-000017000000}"/>
    <hyperlink ref="I34" r:id="rId25" xr:uid="{00000000-0004-0000-0D00-000018000000}"/>
    <hyperlink ref="I35" r:id="rId26" xr:uid="{00000000-0004-0000-0D00-000019000000}"/>
    <hyperlink ref="I36" r:id="rId27" xr:uid="{00000000-0004-0000-0D00-00001A000000}"/>
    <hyperlink ref="I37" r:id="rId28" xr:uid="{00000000-0004-0000-0D00-00001B000000}"/>
    <hyperlink ref="I38" r:id="rId29" xr:uid="{00000000-0004-0000-0D00-00001C000000}"/>
    <hyperlink ref="I39" r:id="rId30" xr:uid="{00000000-0004-0000-0D00-00001D000000}"/>
    <hyperlink ref="I40" r:id="rId31" xr:uid="{00000000-0004-0000-0D00-00001E000000}"/>
  </hyperlinks>
  <pageMargins left="0.7" right="0.7" top="0.78749999999999998" bottom="0.78749999999999998"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69"/>
  <sheetViews>
    <sheetView topLeftCell="A28" zoomScale="90" zoomScaleNormal="90" workbookViewId="0">
      <selection activeCell="L58" sqref="L58"/>
    </sheetView>
  </sheetViews>
  <sheetFormatPr defaultColWidth="11.5703125" defaultRowHeight="15"/>
  <cols>
    <col min="1" max="1" width="45" style="1" customWidth="1"/>
    <col min="2" max="2" width="14.5703125" style="1" customWidth="1"/>
  </cols>
  <sheetData>
    <row r="1" spans="1:6">
      <c r="A1" s="91" t="s">
        <v>878</v>
      </c>
      <c r="B1" s="91" t="s">
        <v>879</v>
      </c>
      <c r="C1" s="91" t="s">
        <v>880</v>
      </c>
      <c r="D1" s="91" t="s">
        <v>881</v>
      </c>
      <c r="E1" s="91" t="s">
        <v>882</v>
      </c>
      <c r="F1" s="91" t="s">
        <v>108</v>
      </c>
    </row>
    <row r="2" spans="1:6">
      <c r="A2" s="1" t="s">
        <v>883</v>
      </c>
      <c r="B2" s="1" t="s">
        <v>884</v>
      </c>
      <c r="C2" s="1" t="s">
        <v>885</v>
      </c>
      <c r="D2" s="1">
        <v>0</v>
      </c>
      <c r="E2" s="1">
        <v>1</v>
      </c>
      <c r="F2" s="1" t="s">
        <v>886</v>
      </c>
    </row>
    <row r="3" spans="1:6">
      <c r="A3" s="1" t="s">
        <v>537</v>
      </c>
      <c r="B3" s="1" t="s">
        <v>887</v>
      </c>
      <c r="C3" s="1" t="s">
        <v>888</v>
      </c>
      <c r="D3" s="1">
        <v>1</v>
      </c>
      <c r="E3" s="1">
        <v>0</v>
      </c>
      <c r="F3" s="1" t="s">
        <v>886</v>
      </c>
    </row>
    <row r="4" spans="1:6">
      <c r="A4" s="1" t="s">
        <v>889</v>
      </c>
      <c r="B4" s="1" t="s">
        <v>887</v>
      </c>
      <c r="C4" s="1" t="s">
        <v>890</v>
      </c>
      <c r="D4" s="1">
        <v>0</v>
      </c>
      <c r="E4" s="1">
        <v>1</v>
      </c>
      <c r="F4" s="1" t="s">
        <v>886</v>
      </c>
    </row>
    <row r="5" spans="1:6">
      <c r="A5" s="1" t="s">
        <v>891</v>
      </c>
      <c r="B5" s="1" t="s">
        <v>887</v>
      </c>
      <c r="C5" s="1" t="s">
        <v>892</v>
      </c>
      <c r="D5" s="1">
        <v>1</v>
      </c>
      <c r="E5" s="1">
        <v>0</v>
      </c>
      <c r="F5" s="1" t="s">
        <v>886</v>
      </c>
    </row>
    <row r="6" spans="1:6">
      <c r="A6" s="1" t="s">
        <v>893</v>
      </c>
      <c r="B6" s="1" t="s">
        <v>887</v>
      </c>
      <c r="C6" s="1" t="s">
        <v>894</v>
      </c>
      <c r="D6" s="1">
        <v>1</v>
      </c>
      <c r="E6" s="1">
        <v>0</v>
      </c>
      <c r="F6" s="1" t="s">
        <v>886</v>
      </c>
    </row>
    <row r="7" spans="1:6">
      <c r="A7" s="1" t="s">
        <v>895</v>
      </c>
      <c r="B7" s="97" t="s">
        <v>295</v>
      </c>
      <c r="C7" s="1" t="s">
        <v>888</v>
      </c>
      <c r="D7" s="1">
        <v>1</v>
      </c>
      <c r="E7" s="1">
        <v>0</v>
      </c>
      <c r="F7" s="1" t="s">
        <v>886</v>
      </c>
    </row>
    <row r="8" spans="1:6">
      <c r="A8" s="1" t="s">
        <v>896</v>
      </c>
      <c r="B8" s="97" t="s">
        <v>295</v>
      </c>
      <c r="C8" s="1" t="s">
        <v>897</v>
      </c>
      <c r="D8" s="1">
        <v>0</v>
      </c>
      <c r="E8" s="1">
        <v>1</v>
      </c>
      <c r="F8" s="1" t="s">
        <v>886</v>
      </c>
    </row>
    <row r="9" spans="1:6">
      <c r="A9" s="1" t="s">
        <v>209</v>
      </c>
      <c r="B9" s="1" t="s">
        <v>898</v>
      </c>
      <c r="C9" s="1" t="s">
        <v>888</v>
      </c>
      <c r="D9" s="1">
        <v>1</v>
      </c>
      <c r="E9" s="1">
        <v>0</v>
      </c>
      <c r="F9" s="1" t="s">
        <v>886</v>
      </c>
    </row>
    <row r="10" spans="1:6">
      <c r="A10" s="1" t="s">
        <v>899</v>
      </c>
      <c r="B10" s="1" t="s">
        <v>898</v>
      </c>
      <c r="C10" s="1" t="s">
        <v>897</v>
      </c>
      <c r="D10" s="1">
        <v>0</v>
      </c>
      <c r="E10" s="1">
        <v>1</v>
      </c>
      <c r="F10" s="1" t="s">
        <v>886</v>
      </c>
    </row>
    <row r="11" spans="1:6">
      <c r="A11" s="1" t="s">
        <v>900</v>
      </c>
      <c r="B11" s="1" t="s">
        <v>224</v>
      </c>
      <c r="C11" s="1" t="s">
        <v>888</v>
      </c>
      <c r="D11" s="1">
        <v>1</v>
      </c>
      <c r="E11" s="1">
        <v>0</v>
      </c>
      <c r="F11" s="1" t="s">
        <v>886</v>
      </c>
    </row>
    <row r="12" spans="1:6">
      <c r="A12" s="97" t="s">
        <v>901</v>
      </c>
      <c r="B12" s="1" t="s">
        <v>224</v>
      </c>
      <c r="C12" s="1" t="s">
        <v>902</v>
      </c>
      <c r="D12" s="1">
        <v>0</v>
      </c>
      <c r="E12" s="1">
        <v>1</v>
      </c>
      <c r="F12" s="1" t="s">
        <v>886</v>
      </c>
    </row>
    <row r="13" spans="1:6">
      <c r="A13" s="1" t="s">
        <v>903</v>
      </c>
      <c r="B13" s="1" t="s">
        <v>224</v>
      </c>
      <c r="C13" s="1" t="s">
        <v>894</v>
      </c>
      <c r="D13" s="1">
        <v>1</v>
      </c>
      <c r="E13" s="1">
        <v>0</v>
      </c>
      <c r="F13" s="1" t="s">
        <v>886</v>
      </c>
    </row>
    <row r="14" spans="1:6">
      <c r="A14" s="1" t="s">
        <v>904</v>
      </c>
      <c r="B14" s="1" t="s">
        <v>884</v>
      </c>
      <c r="C14" s="1" t="s">
        <v>905</v>
      </c>
      <c r="D14" s="1">
        <v>1</v>
      </c>
      <c r="E14" s="1">
        <v>0</v>
      </c>
      <c r="F14" s="1" t="s">
        <v>886</v>
      </c>
    </row>
    <row r="15" spans="1:6">
      <c r="A15" s="1" t="s">
        <v>906</v>
      </c>
      <c r="B15" s="1" t="s">
        <v>884</v>
      </c>
      <c r="C15" s="1" t="s">
        <v>907</v>
      </c>
      <c r="D15" s="1">
        <v>0</v>
      </c>
      <c r="E15" s="1">
        <v>1</v>
      </c>
      <c r="F15" s="1" t="s">
        <v>886</v>
      </c>
    </row>
    <row r="16" spans="1:6">
      <c r="A16" s="1" t="s">
        <v>908</v>
      </c>
      <c r="B16" s="1" t="s">
        <v>253</v>
      </c>
      <c r="C16" s="1" t="s">
        <v>888</v>
      </c>
      <c r="D16" s="1">
        <v>1</v>
      </c>
      <c r="E16" s="1">
        <v>0</v>
      </c>
      <c r="F16" s="1" t="s">
        <v>886</v>
      </c>
    </row>
    <row r="17" spans="1:6">
      <c r="A17" s="1" t="s">
        <v>909</v>
      </c>
      <c r="B17" s="1" t="s">
        <v>253</v>
      </c>
      <c r="C17" s="1" t="s">
        <v>897</v>
      </c>
      <c r="D17" s="1">
        <v>0</v>
      </c>
      <c r="E17" s="1">
        <v>1</v>
      </c>
      <c r="F17" s="1" t="s">
        <v>886</v>
      </c>
    </row>
    <row r="18" spans="1:6">
      <c r="A18" s="97" t="s">
        <v>910</v>
      </c>
      <c r="B18" s="1" t="s">
        <v>911</v>
      </c>
      <c r="C18" s="1" t="s">
        <v>897</v>
      </c>
      <c r="D18" s="1">
        <v>0</v>
      </c>
      <c r="E18" s="1">
        <v>1</v>
      </c>
      <c r="F18" s="1" t="s">
        <v>886</v>
      </c>
    </row>
    <row r="19" spans="1:6">
      <c r="A19" s="1" t="s">
        <v>912</v>
      </c>
      <c r="B19" s="1" t="s">
        <v>911</v>
      </c>
      <c r="C19" s="1" t="s">
        <v>913</v>
      </c>
      <c r="D19" s="1">
        <v>0</v>
      </c>
      <c r="E19" s="1">
        <v>1</v>
      </c>
      <c r="F19" s="1" t="s">
        <v>886</v>
      </c>
    </row>
    <row r="20" spans="1:6">
      <c r="A20" s="97" t="s">
        <v>914</v>
      </c>
      <c r="B20" s="1" t="s">
        <v>914</v>
      </c>
      <c r="C20" s="1" t="s">
        <v>888</v>
      </c>
      <c r="D20" s="1">
        <v>1</v>
      </c>
      <c r="E20" s="1">
        <v>0</v>
      </c>
      <c r="F20" s="1" t="s">
        <v>886</v>
      </c>
    </row>
    <row r="21" spans="1:6">
      <c r="A21" s="1" t="s">
        <v>915</v>
      </c>
      <c r="B21" s="1" t="s">
        <v>914</v>
      </c>
      <c r="C21" s="1" t="s">
        <v>916</v>
      </c>
      <c r="D21" s="1">
        <v>0</v>
      </c>
      <c r="E21" s="1">
        <v>1</v>
      </c>
      <c r="F21" s="1" t="s">
        <v>886</v>
      </c>
    </row>
    <row r="22" spans="1:6">
      <c r="A22" s="1" t="s">
        <v>917</v>
      </c>
      <c r="B22" s="1" t="s">
        <v>914</v>
      </c>
      <c r="C22" s="1" t="s">
        <v>894</v>
      </c>
      <c r="D22" s="1">
        <v>1</v>
      </c>
      <c r="E22" s="1">
        <v>0</v>
      </c>
      <c r="F22" s="1" t="s">
        <v>886</v>
      </c>
    </row>
    <row r="23" spans="1:6">
      <c r="A23" s="1" t="s">
        <v>918</v>
      </c>
      <c r="B23" s="1" t="s">
        <v>914</v>
      </c>
      <c r="C23" s="1" t="s">
        <v>892</v>
      </c>
      <c r="D23" s="1">
        <v>1</v>
      </c>
      <c r="E23" s="1">
        <v>0</v>
      </c>
      <c r="F23" s="1" t="s">
        <v>886</v>
      </c>
    </row>
    <row r="24" spans="1:6">
      <c r="A24" s="1" t="s">
        <v>919</v>
      </c>
      <c r="B24" s="1" t="s">
        <v>914</v>
      </c>
      <c r="C24" s="1" t="s">
        <v>920</v>
      </c>
      <c r="D24" s="1">
        <v>1</v>
      </c>
      <c r="E24" s="1">
        <v>0</v>
      </c>
      <c r="F24" s="1" t="s">
        <v>886</v>
      </c>
    </row>
    <row r="25" spans="1:6">
      <c r="A25" s="1" t="s">
        <v>921</v>
      </c>
      <c r="B25" s="1" t="s">
        <v>922</v>
      </c>
      <c r="C25" s="1" t="s">
        <v>888</v>
      </c>
      <c r="D25" s="1">
        <v>1</v>
      </c>
      <c r="E25" s="1">
        <v>0</v>
      </c>
      <c r="F25" s="1" t="s">
        <v>886</v>
      </c>
    </row>
    <row r="26" spans="1:6">
      <c r="A26" s="1" t="s">
        <v>923</v>
      </c>
      <c r="B26" s="1" t="s">
        <v>922</v>
      </c>
      <c r="C26" s="1" t="s">
        <v>894</v>
      </c>
      <c r="D26" s="1">
        <v>1</v>
      </c>
      <c r="E26" s="1">
        <v>0</v>
      </c>
      <c r="F26" s="1" t="s">
        <v>886</v>
      </c>
    </row>
    <row r="27" spans="1:6">
      <c r="A27" s="1" t="s">
        <v>924</v>
      </c>
      <c r="B27" s="1" t="s">
        <v>922</v>
      </c>
      <c r="C27" s="1" t="s">
        <v>892</v>
      </c>
      <c r="D27" s="1">
        <v>1</v>
      </c>
      <c r="E27" s="1">
        <v>0</v>
      </c>
      <c r="F27" s="1" t="s">
        <v>886</v>
      </c>
    </row>
    <row r="28" spans="1:6">
      <c r="A28" s="1" t="s">
        <v>925</v>
      </c>
      <c r="B28" s="1" t="s">
        <v>922</v>
      </c>
      <c r="C28" s="1" t="s">
        <v>920</v>
      </c>
      <c r="D28" s="1">
        <v>1</v>
      </c>
      <c r="E28" s="1">
        <v>0</v>
      </c>
      <c r="F28" s="1" t="s">
        <v>886</v>
      </c>
    </row>
    <row r="29" spans="1:6">
      <c r="A29" s="1" t="s">
        <v>926</v>
      </c>
      <c r="B29" s="1" t="s">
        <v>922</v>
      </c>
      <c r="C29" s="1" t="s">
        <v>927</v>
      </c>
      <c r="D29" s="1">
        <v>1</v>
      </c>
      <c r="E29" s="1">
        <v>0</v>
      </c>
      <c r="F29" s="1" t="s">
        <v>886</v>
      </c>
    </row>
    <row r="30" spans="1:6">
      <c r="A30" s="1" t="s">
        <v>928</v>
      </c>
      <c r="B30" s="1" t="s">
        <v>922</v>
      </c>
      <c r="C30" s="1" t="s">
        <v>929</v>
      </c>
      <c r="D30" s="1">
        <v>1</v>
      </c>
      <c r="E30" s="1">
        <v>0</v>
      </c>
      <c r="F30" s="1" t="s">
        <v>886</v>
      </c>
    </row>
    <row r="31" spans="1:6">
      <c r="A31" s="1" t="s">
        <v>930</v>
      </c>
      <c r="B31" s="1" t="s">
        <v>922</v>
      </c>
      <c r="C31" s="1" t="s">
        <v>931</v>
      </c>
      <c r="D31" s="1">
        <v>0</v>
      </c>
      <c r="E31" s="1">
        <v>1</v>
      </c>
      <c r="F31" s="1" t="s">
        <v>886</v>
      </c>
    </row>
    <row r="32" spans="1:6">
      <c r="A32" s="1" t="s">
        <v>932</v>
      </c>
      <c r="B32" s="1" t="s">
        <v>933</v>
      </c>
      <c r="C32" s="1" t="s">
        <v>888</v>
      </c>
      <c r="D32" s="1">
        <v>1</v>
      </c>
      <c r="E32" s="1">
        <v>0</v>
      </c>
      <c r="F32" s="1" t="s">
        <v>886</v>
      </c>
    </row>
    <row r="33" spans="1:6">
      <c r="A33" s="1" t="s">
        <v>934</v>
      </c>
      <c r="B33" s="1" t="s">
        <v>933</v>
      </c>
      <c r="C33" s="1" t="s">
        <v>935</v>
      </c>
      <c r="D33" s="1">
        <v>1</v>
      </c>
      <c r="E33" s="1">
        <v>0</v>
      </c>
      <c r="F33" s="1" t="s">
        <v>886</v>
      </c>
    </row>
    <row r="34" spans="1:6">
      <c r="A34" s="1" t="s">
        <v>936</v>
      </c>
      <c r="B34" s="1" t="s">
        <v>933</v>
      </c>
      <c r="C34" s="1" t="s">
        <v>937</v>
      </c>
      <c r="D34" s="1">
        <v>1</v>
      </c>
      <c r="E34" s="1">
        <v>0</v>
      </c>
      <c r="F34" s="1" t="s">
        <v>886</v>
      </c>
    </row>
    <row r="35" spans="1:6">
      <c r="A35" s="1" t="s">
        <v>938</v>
      </c>
      <c r="B35" s="1" t="s">
        <v>933</v>
      </c>
      <c r="C35" s="1" t="s">
        <v>897</v>
      </c>
      <c r="D35" s="1">
        <v>0</v>
      </c>
      <c r="E35" s="1">
        <v>1</v>
      </c>
      <c r="F35" s="1" t="s">
        <v>886</v>
      </c>
    </row>
    <row r="36" spans="1:6">
      <c r="A36" s="1" t="s">
        <v>939</v>
      </c>
      <c r="B36" s="1" t="s">
        <v>933</v>
      </c>
      <c r="C36" s="1" t="s">
        <v>913</v>
      </c>
      <c r="D36" s="1">
        <v>0</v>
      </c>
      <c r="E36" s="1">
        <v>1</v>
      </c>
      <c r="F36" s="1" t="s">
        <v>886</v>
      </c>
    </row>
    <row r="37" spans="1:6">
      <c r="A37" s="1" t="s">
        <v>940</v>
      </c>
      <c r="B37" s="1" t="s">
        <v>933</v>
      </c>
      <c r="C37" s="1" t="s">
        <v>941</v>
      </c>
      <c r="D37" s="1">
        <v>0</v>
      </c>
      <c r="E37" s="1">
        <v>1</v>
      </c>
      <c r="F37" s="1" t="s">
        <v>886</v>
      </c>
    </row>
    <row r="38" spans="1:6">
      <c r="A38" s="1" t="s">
        <v>942</v>
      </c>
      <c r="B38" s="1" t="s">
        <v>933</v>
      </c>
      <c r="C38" s="1" t="s">
        <v>943</v>
      </c>
      <c r="D38" s="1">
        <v>0</v>
      </c>
      <c r="E38" s="1">
        <v>1</v>
      </c>
      <c r="F38" s="1" t="s">
        <v>886</v>
      </c>
    </row>
    <row r="39" spans="1:6">
      <c r="A39" s="1" t="s">
        <v>944</v>
      </c>
      <c r="B39" s="1" t="s">
        <v>933</v>
      </c>
      <c r="C39" s="1" t="s">
        <v>945</v>
      </c>
      <c r="D39" s="1">
        <v>0</v>
      </c>
      <c r="E39" s="1">
        <v>1</v>
      </c>
      <c r="F39" s="1" t="s">
        <v>886</v>
      </c>
    </row>
    <row r="40" spans="1:6">
      <c r="A40" s="1" t="s">
        <v>946</v>
      </c>
      <c r="B40" s="1" t="s">
        <v>933</v>
      </c>
      <c r="C40" s="1" t="s">
        <v>947</v>
      </c>
      <c r="D40" s="1">
        <v>0</v>
      </c>
      <c r="E40" s="1">
        <v>1</v>
      </c>
      <c r="F40" s="1" t="s">
        <v>886</v>
      </c>
    </row>
    <row r="41" spans="1:6">
      <c r="A41" s="1" t="s">
        <v>948</v>
      </c>
      <c r="B41" s="1" t="s">
        <v>933</v>
      </c>
      <c r="C41" s="1" t="s">
        <v>949</v>
      </c>
      <c r="D41" s="1">
        <v>0</v>
      </c>
      <c r="E41" s="1">
        <v>1</v>
      </c>
      <c r="F41" s="1" t="s">
        <v>886</v>
      </c>
    </row>
    <row r="42" spans="1:6">
      <c r="A42" s="1" t="s">
        <v>950</v>
      </c>
      <c r="B42" s="1" t="s">
        <v>933</v>
      </c>
      <c r="C42" s="1" t="s">
        <v>951</v>
      </c>
      <c r="D42" s="1">
        <v>0</v>
      </c>
      <c r="E42" s="1">
        <v>1</v>
      </c>
      <c r="F42" s="1" t="s">
        <v>886</v>
      </c>
    </row>
    <row r="43" spans="1:6">
      <c r="A43" s="1" t="s">
        <v>952</v>
      </c>
      <c r="B43" s="1" t="s">
        <v>933</v>
      </c>
      <c r="C43" s="1" t="s">
        <v>953</v>
      </c>
      <c r="D43" s="1">
        <v>0</v>
      </c>
      <c r="E43" s="1">
        <v>1</v>
      </c>
      <c r="F43" s="1" t="s">
        <v>886</v>
      </c>
    </row>
    <row r="44" spans="1:6">
      <c r="A44" s="1" t="s">
        <v>954</v>
      </c>
      <c r="B44" s="1" t="s">
        <v>933</v>
      </c>
      <c r="C44" s="1" t="s">
        <v>955</v>
      </c>
      <c r="D44" s="1">
        <v>0</v>
      </c>
      <c r="E44" s="1">
        <v>1</v>
      </c>
      <c r="F44" s="1" t="s">
        <v>886</v>
      </c>
    </row>
    <row r="45" spans="1:6">
      <c r="A45" s="1" t="s">
        <v>956</v>
      </c>
      <c r="B45" s="97" t="s">
        <v>887</v>
      </c>
      <c r="C45" s="1" t="s">
        <v>957</v>
      </c>
      <c r="D45" s="1">
        <v>4</v>
      </c>
      <c r="E45" s="1">
        <v>1</v>
      </c>
      <c r="F45" s="1" t="s">
        <v>958</v>
      </c>
    </row>
    <row r="46" spans="1:6">
      <c r="A46" s="1" t="s">
        <v>959</v>
      </c>
      <c r="B46" s="1" t="s">
        <v>295</v>
      </c>
      <c r="C46" s="1" t="s">
        <v>957</v>
      </c>
      <c r="D46" s="1">
        <v>2</v>
      </c>
      <c r="E46" s="1">
        <v>1</v>
      </c>
      <c r="F46" s="1" t="s">
        <v>958</v>
      </c>
    </row>
    <row r="47" spans="1:6">
      <c r="A47" s="1" t="s">
        <v>960</v>
      </c>
      <c r="B47" s="1" t="s">
        <v>898</v>
      </c>
      <c r="C47" s="1" t="s">
        <v>957</v>
      </c>
      <c r="D47" s="1">
        <v>2</v>
      </c>
      <c r="E47" s="1">
        <v>1</v>
      </c>
      <c r="F47" s="1" t="s">
        <v>958</v>
      </c>
    </row>
    <row r="48" spans="1:6">
      <c r="A48" s="1" t="s">
        <v>961</v>
      </c>
      <c r="B48" s="1" t="s">
        <v>224</v>
      </c>
      <c r="C48" s="1" t="s">
        <v>957</v>
      </c>
      <c r="D48" s="1">
        <v>3</v>
      </c>
      <c r="E48" s="1">
        <v>1</v>
      </c>
      <c r="F48" s="1" t="s">
        <v>958</v>
      </c>
    </row>
    <row r="49" spans="1:6">
      <c r="A49" s="1" t="s">
        <v>962</v>
      </c>
      <c r="B49" s="1" t="s">
        <v>884</v>
      </c>
      <c r="C49" s="1" t="s">
        <v>957</v>
      </c>
      <c r="D49" s="1">
        <v>1</v>
      </c>
      <c r="E49" s="1">
        <v>1</v>
      </c>
      <c r="F49" s="1" t="s">
        <v>958</v>
      </c>
    </row>
    <row r="50" spans="1:6">
      <c r="A50" s="1" t="s">
        <v>963</v>
      </c>
      <c r="B50" s="1" t="s">
        <v>884</v>
      </c>
      <c r="C50" s="1" t="s">
        <v>964</v>
      </c>
      <c r="D50" s="1">
        <v>1</v>
      </c>
      <c r="E50" s="1">
        <v>1</v>
      </c>
      <c r="F50" s="1" t="s">
        <v>958</v>
      </c>
    </row>
    <row r="51" spans="1:6">
      <c r="A51" s="1" t="s">
        <v>965</v>
      </c>
      <c r="B51" s="1" t="s">
        <v>253</v>
      </c>
      <c r="C51" s="1" t="s">
        <v>957</v>
      </c>
      <c r="D51" s="1">
        <v>2</v>
      </c>
      <c r="E51" s="1">
        <v>1</v>
      </c>
      <c r="F51" s="1" t="s">
        <v>958</v>
      </c>
    </row>
    <row r="52" spans="1:6">
      <c r="A52" s="1" t="s">
        <v>966</v>
      </c>
      <c r="B52" s="1" t="s">
        <v>911</v>
      </c>
      <c r="C52" s="1" t="s">
        <v>957</v>
      </c>
      <c r="D52" s="1">
        <v>2</v>
      </c>
      <c r="E52" s="1">
        <v>1</v>
      </c>
      <c r="F52" s="1" t="s">
        <v>958</v>
      </c>
    </row>
    <row r="53" spans="1:6">
      <c r="A53" s="1" t="s">
        <v>967</v>
      </c>
      <c r="B53" s="1" t="s">
        <v>911</v>
      </c>
      <c r="C53" s="1" t="s">
        <v>968</v>
      </c>
      <c r="D53" s="1">
        <v>2</v>
      </c>
      <c r="E53" s="1">
        <v>1</v>
      </c>
      <c r="F53" s="1" t="s">
        <v>958</v>
      </c>
    </row>
    <row r="54" spans="1:6">
      <c r="A54" s="1" t="s">
        <v>969</v>
      </c>
      <c r="B54" s="1" t="s">
        <v>914</v>
      </c>
      <c r="C54" s="1" t="s">
        <v>957</v>
      </c>
      <c r="D54" s="1">
        <v>5</v>
      </c>
      <c r="E54" s="1">
        <v>1</v>
      </c>
      <c r="F54" s="1" t="s">
        <v>958</v>
      </c>
    </row>
    <row r="55" spans="1:6">
      <c r="A55" s="1" t="s">
        <v>970</v>
      </c>
      <c r="B55" s="1" t="s">
        <v>922</v>
      </c>
      <c r="C55" s="1" t="s">
        <v>957</v>
      </c>
      <c r="D55" s="1">
        <v>7</v>
      </c>
      <c r="E55" s="1">
        <v>1</v>
      </c>
      <c r="F55" s="1" t="s">
        <v>958</v>
      </c>
    </row>
    <row r="56" spans="1:6">
      <c r="A56" s="1" t="s">
        <v>971</v>
      </c>
      <c r="B56" s="1" t="s">
        <v>933</v>
      </c>
      <c r="C56" s="1" t="s">
        <v>957</v>
      </c>
      <c r="D56" s="1">
        <v>2</v>
      </c>
      <c r="E56" s="1">
        <v>1</v>
      </c>
      <c r="F56" s="1" t="s">
        <v>958</v>
      </c>
    </row>
    <row r="57" spans="1:6">
      <c r="A57" s="1" t="s">
        <v>972</v>
      </c>
      <c r="B57" s="1" t="s">
        <v>933</v>
      </c>
      <c r="C57" s="1" t="s">
        <v>968</v>
      </c>
      <c r="D57" s="1">
        <v>2</v>
      </c>
      <c r="E57" s="1">
        <v>1</v>
      </c>
      <c r="F57" s="1" t="s">
        <v>958</v>
      </c>
    </row>
    <row r="58" spans="1:6">
      <c r="A58" s="1" t="s">
        <v>973</v>
      </c>
      <c r="B58" s="1" t="s">
        <v>933</v>
      </c>
      <c r="C58" s="1" t="s">
        <v>974</v>
      </c>
      <c r="D58" s="1">
        <v>2</v>
      </c>
      <c r="E58" s="1">
        <v>1</v>
      </c>
      <c r="F58" s="1" t="s">
        <v>958</v>
      </c>
    </row>
    <row r="59" spans="1:6">
      <c r="A59" s="1" t="s">
        <v>975</v>
      </c>
      <c r="B59" s="1" t="s">
        <v>933</v>
      </c>
      <c r="C59" s="1" t="s">
        <v>976</v>
      </c>
      <c r="D59" s="1">
        <v>2</v>
      </c>
      <c r="E59" s="1">
        <v>1</v>
      </c>
      <c r="F59" s="1" t="s">
        <v>958</v>
      </c>
    </row>
    <row r="60" spans="1:6">
      <c r="A60" s="1" t="s">
        <v>977</v>
      </c>
      <c r="B60" s="1" t="s">
        <v>933</v>
      </c>
      <c r="C60" s="1" t="s">
        <v>978</v>
      </c>
      <c r="D60" s="1">
        <v>3</v>
      </c>
      <c r="E60" s="1">
        <v>1</v>
      </c>
      <c r="F60" s="1" t="s">
        <v>958</v>
      </c>
    </row>
    <row r="61" spans="1:6">
      <c r="A61" s="1" t="s">
        <v>979</v>
      </c>
      <c r="B61" s="1" t="s">
        <v>933</v>
      </c>
      <c r="C61" s="1" t="s">
        <v>980</v>
      </c>
      <c r="D61" s="1">
        <v>2</v>
      </c>
      <c r="E61" s="1">
        <v>1</v>
      </c>
      <c r="F61" s="1" t="s">
        <v>958</v>
      </c>
    </row>
    <row r="62" spans="1:6">
      <c r="A62" s="1" t="s">
        <v>981</v>
      </c>
      <c r="B62" s="1" t="s">
        <v>933</v>
      </c>
      <c r="C62" s="1" t="s">
        <v>982</v>
      </c>
      <c r="D62" s="1">
        <v>3</v>
      </c>
      <c r="E62" s="1">
        <v>1</v>
      </c>
      <c r="F62" s="1" t="s">
        <v>958</v>
      </c>
    </row>
    <row r="63" spans="1:6">
      <c r="A63" s="1" t="s">
        <v>983</v>
      </c>
      <c r="B63" s="1" t="s">
        <v>933</v>
      </c>
      <c r="C63" s="1" t="s">
        <v>984</v>
      </c>
      <c r="D63" s="1">
        <v>2</v>
      </c>
      <c r="E63" s="1">
        <v>1</v>
      </c>
      <c r="F63" s="1" t="s">
        <v>958</v>
      </c>
    </row>
    <row r="64" spans="1:6">
      <c r="A64" s="1" t="s">
        <v>985</v>
      </c>
      <c r="B64" s="1" t="s">
        <v>933</v>
      </c>
      <c r="C64" s="1" t="s">
        <v>986</v>
      </c>
      <c r="D64" s="1">
        <v>1</v>
      </c>
      <c r="E64" s="1">
        <v>1</v>
      </c>
      <c r="F64" s="1" t="s">
        <v>958</v>
      </c>
    </row>
    <row r="65" spans="1:6">
      <c r="A65" s="1" t="s">
        <v>987</v>
      </c>
      <c r="B65" s="1" t="s">
        <v>933</v>
      </c>
      <c r="C65" s="1" t="s">
        <v>997</v>
      </c>
      <c r="D65" s="1">
        <v>1</v>
      </c>
      <c r="E65" s="1">
        <v>1</v>
      </c>
      <c r="F65" s="1" t="s">
        <v>958</v>
      </c>
    </row>
    <row r="66" spans="1:6">
      <c r="A66" s="1" t="s">
        <v>988</v>
      </c>
      <c r="B66" s="1" t="s">
        <v>989</v>
      </c>
      <c r="C66" t="s">
        <v>990</v>
      </c>
      <c r="D66">
        <v>0</v>
      </c>
      <c r="E66">
        <v>1</v>
      </c>
      <c r="F66" t="s">
        <v>886</v>
      </c>
    </row>
    <row r="67" spans="1:6">
      <c r="A67" s="1" t="s">
        <v>991</v>
      </c>
      <c r="B67" s="1" t="s">
        <v>992</v>
      </c>
      <c r="C67" t="s">
        <v>993</v>
      </c>
      <c r="D67">
        <v>1</v>
      </c>
      <c r="E67">
        <v>0</v>
      </c>
      <c r="F67" t="s">
        <v>886</v>
      </c>
    </row>
    <row r="68" spans="1:6">
      <c r="A68" s="1" t="s">
        <v>994</v>
      </c>
      <c r="B68" s="1" t="s">
        <v>989</v>
      </c>
      <c r="C68" t="s">
        <v>995</v>
      </c>
      <c r="D68">
        <v>1</v>
      </c>
      <c r="E68">
        <v>1</v>
      </c>
      <c r="F68" t="s">
        <v>958</v>
      </c>
    </row>
    <row r="69" spans="1:6">
      <c r="A69" s="1" t="s">
        <v>996</v>
      </c>
      <c r="B69" s="1" t="s">
        <v>992</v>
      </c>
      <c r="C69" t="s">
        <v>993</v>
      </c>
      <c r="D69">
        <v>1</v>
      </c>
      <c r="E69">
        <v>0</v>
      </c>
      <c r="F69" t="s">
        <v>958</v>
      </c>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I26"/>
  <sheetViews>
    <sheetView zoomScale="90" zoomScaleNormal="90" workbookViewId="0">
      <selection activeCell="AB14" sqref="AB14"/>
    </sheetView>
  </sheetViews>
  <sheetFormatPr defaultColWidth="6.7109375" defaultRowHeight="15"/>
  <cols>
    <col min="1" max="1" width="9.85546875" style="2" customWidth="1"/>
    <col min="2" max="5" width="13.5703125" style="2" customWidth="1"/>
    <col min="6" max="6" width="16.5703125" style="2" customWidth="1"/>
    <col min="7" max="7" width="13" style="2" customWidth="1"/>
    <col min="8" max="8" width="11.85546875" style="2" customWidth="1"/>
    <col min="9" max="9" width="10.85546875" style="2" customWidth="1"/>
    <col min="10" max="10" width="13.5703125" style="2" customWidth="1"/>
    <col min="11" max="11" width="14.85546875" style="2" customWidth="1"/>
    <col min="12" max="12" width="0.85546875" style="2" customWidth="1"/>
    <col min="13" max="13" width="5.28515625" style="2" customWidth="1"/>
    <col min="14" max="1023" width="6.7109375" style="2"/>
  </cols>
  <sheetData>
    <row r="1" spans="1:24" s="3" customFormat="1" ht="45" customHeight="1">
      <c r="A1" s="3" t="s">
        <v>1</v>
      </c>
      <c r="B1" s="3" t="s">
        <v>2</v>
      </c>
      <c r="C1" s="3" t="s">
        <v>3</v>
      </c>
      <c r="D1" s="3" t="s">
        <v>3</v>
      </c>
      <c r="E1" s="3" t="s">
        <v>3</v>
      </c>
      <c r="F1" s="3" t="s">
        <v>3</v>
      </c>
      <c r="G1" s="3" t="s">
        <v>3</v>
      </c>
      <c r="H1" s="3" t="s">
        <v>3</v>
      </c>
      <c r="I1" s="3" t="s">
        <v>3</v>
      </c>
      <c r="J1" s="3" t="s">
        <v>3</v>
      </c>
      <c r="K1" s="3" t="s">
        <v>3</v>
      </c>
      <c r="M1" s="98" t="s">
        <v>4</v>
      </c>
      <c r="N1" s="98"/>
      <c r="O1" s="98"/>
      <c r="P1" s="98"/>
      <c r="Q1" s="98"/>
      <c r="R1" s="98"/>
      <c r="S1" s="98"/>
      <c r="T1" s="98"/>
      <c r="U1" s="98"/>
      <c r="V1" s="98"/>
      <c r="W1" s="98"/>
      <c r="X1" s="98"/>
    </row>
    <row r="2" spans="1:24" s="4" customFormat="1" ht="45" customHeight="1">
      <c r="A2" s="4" t="s">
        <v>5</v>
      </c>
      <c r="B2" s="4" t="s">
        <v>6</v>
      </c>
      <c r="C2" s="4" t="s">
        <v>7</v>
      </c>
      <c r="D2" s="4" t="s">
        <v>8</v>
      </c>
      <c r="E2" s="4" t="s">
        <v>9</v>
      </c>
      <c r="F2" s="4" t="s">
        <v>10</v>
      </c>
      <c r="G2" s="4" t="s">
        <v>11</v>
      </c>
      <c r="I2" s="4" t="s">
        <v>12</v>
      </c>
      <c r="J2" s="4" t="s">
        <v>13</v>
      </c>
      <c r="K2" s="4" t="s">
        <v>14</v>
      </c>
      <c r="M2" s="98"/>
      <c r="N2" s="98"/>
      <c r="O2" s="98"/>
      <c r="P2" s="98"/>
      <c r="Q2" s="98"/>
      <c r="R2" s="98"/>
      <c r="S2" s="98"/>
      <c r="T2" s="98"/>
      <c r="U2" s="98"/>
      <c r="V2" s="98"/>
      <c r="W2" s="98"/>
      <c r="X2" s="98"/>
    </row>
    <row r="3" spans="1:24" s="4" customFormat="1" ht="45" customHeight="1">
      <c r="A3" s="5" t="s">
        <v>15</v>
      </c>
      <c r="B3" s="5"/>
      <c r="C3" s="5"/>
      <c r="D3" s="5" t="s">
        <v>16</v>
      </c>
      <c r="E3" s="5"/>
      <c r="F3" s="5" t="s">
        <v>17</v>
      </c>
      <c r="G3" s="5"/>
      <c r="H3" s="5"/>
      <c r="I3" s="5"/>
      <c r="J3" s="5"/>
      <c r="K3" s="5"/>
      <c r="M3" s="98"/>
      <c r="N3" s="98"/>
      <c r="O3" s="98"/>
      <c r="P3" s="98"/>
      <c r="Q3" s="98"/>
      <c r="R3" s="98"/>
      <c r="S3" s="98"/>
      <c r="T3" s="98"/>
      <c r="U3" s="98"/>
      <c r="V3" s="98"/>
      <c r="W3" s="98"/>
      <c r="X3" s="98"/>
    </row>
    <row r="4" spans="1:24" s="4" customFormat="1" ht="11.25">
      <c r="A4" s="6" t="s">
        <v>18</v>
      </c>
      <c r="B4" s="4" t="s">
        <v>19</v>
      </c>
      <c r="C4" s="4" t="s">
        <v>20</v>
      </c>
      <c r="D4" s="4" t="s">
        <v>21</v>
      </c>
      <c r="E4" s="4" t="s">
        <v>22</v>
      </c>
      <c r="F4" s="4" t="s">
        <v>23</v>
      </c>
      <c r="G4" s="4" t="s">
        <v>24</v>
      </c>
      <c r="H4" s="4" t="s">
        <v>25</v>
      </c>
      <c r="I4" s="4" t="s">
        <v>25</v>
      </c>
      <c r="J4" s="4" t="s">
        <v>26</v>
      </c>
      <c r="K4" s="4" t="s">
        <v>19</v>
      </c>
    </row>
    <row r="5" spans="1:24" s="4" customFormat="1" ht="22.5">
      <c r="A5" s="6" t="s">
        <v>27</v>
      </c>
      <c r="B5" s="6" t="s">
        <v>28</v>
      </c>
      <c r="C5" s="6" t="s">
        <v>29</v>
      </c>
      <c r="D5" s="6" t="s">
        <v>30</v>
      </c>
      <c r="E5" s="6" t="s">
        <v>31</v>
      </c>
      <c r="F5" s="6" t="s">
        <v>32</v>
      </c>
      <c r="G5" s="6" t="s">
        <v>33</v>
      </c>
      <c r="H5" s="6" t="s">
        <v>34</v>
      </c>
      <c r="I5" s="6" t="s">
        <v>35</v>
      </c>
      <c r="J5" s="6" t="s">
        <v>36</v>
      </c>
      <c r="K5" s="6" t="s">
        <v>37</v>
      </c>
      <c r="N5" s="4" t="s">
        <v>38</v>
      </c>
      <c r="O5" s="4" t="s">
        <v>39</v>
      </c>
      <c r="P5" s="4" t="s">
        <v>40</v>
      </c>
      <c r="Q5" s="4" t="s">
        <v>41</v>
      </c>
      <c r="R5" s="4" t="s">
        <v>42</v>
      </c>
      <c r="S5" s="4" t="s">
        <v>43</v>
      </c>
      <c r="T5" s="4" t="s">
        <v>44</v>
      </c>
      <c r="U5" s="4" t="s">
        <v>45</v>
      </c>
      <c r="V5" s="4" t="s">
        <v>46</v>
      </c>
      <c r="W5" s="4" t="s">
        <v>47</v>
      </c>
      <c r="X5" s="4" t="s">
        <v>48</v>
      </c>
    </row>
    <row r="6" spans="1:24">
      <c r="A6" s="2" t="s">
        <v>49</v>
      </c>
      <c r="B6" s="2">
        <v>10000</v>
      </c>
      <c r="C6" s="2">
        <v>340</v>
      </c>
      <c r="D6" s="2">
        <v>0</v>
      </c>
      <c r="E6" s="2">
        <v>326</v>
      </c>
      <c r="F6" s="2">
        <f t="shared" ref="F6:F26" si="0">0.019*E6</f>
        <v>6.194</v>
      </c>
      <c r="G6" s="2">
        <v>0</v>
      </c>
      <c r="H6" s="2">
        <v>40</v>
      </c>
      <c r="I6" s="2">
        <v>40</v>
      </c>
      <c r="J6" s="2">
        <v>7.0000000000000007E-2</v>
      </c>
      <c r="K6" s="2">
        <v>1700</v>
      </c>
      <c r="M6" s="2" t="s">
        <v>49</v>
      </c>
      <c r="O6" s="2">
        <v>1</v>
      </c>
      <c r="Q6" s="2">
        <v>-1</v>
      </c>
    </row>
    <row r="7" spans="1:24">
      <c r="A7" s="2" t="s">
        <v>50</v>
      </c>
      <c r="B7" s="2">
        <v>10000</v>
      </c>
      <c r="C7" s="2">
        <v>248</v>
      </c>
      <c r="D7" s="2">
        <v>0</v>
      </c>
      <c r="E7" s="2">
        <v>326</v>
      </c>
      <c r="F7" s="2">
        <f t="shared" si="0"/>
        <v>6.194</v>
      </c>
      <c r="G7" s="2">
        <v>0</v>
      </c>
      <c r="H7" s="2">
        <v>40</v>
      </c>
      <c r="I7" s="2">
        <v>40</v>
      </c>
      <c r="J7" s="2">
        <v>7.0000000000000007E-2</v>
      </c>
      <c r="K7" s="2">
        <v>1200</v>
      </c>
      <c r="M7" s="2" t="s">
        <v>50</v>
      </c>
      <c r="O7" s="2">
        <v>1</v>
      </c>
      <c r="R7" s="2">
        <v>-1</v>
      </c>
    </row>
    <row r="8" spans="1:24">
      <c r="A8" s="2" t="s">
        <v>51</v>
      </c>
      <c r="B8" s="2">
        <v>10000</v>
      </c>
      <c r="C8" s="2">
        <v>546</v>
      </c>
      <c r="D8" s="2">
        <v>0</v>
      </c>
      <c r="E8" s="2">
        <v>326</v>
      </c>
      <c r="F8" s="2">
        <f t="shared" si="0"/>
        <v>6.194</v>
      </c>
      <c r="G8" s="2">
        <v>0</v>
      </c>
      <c r="H8" s="2">
        <v>40</v>
      </c>
      <c r="I8" s="2">
        <v>40</v>
      </c>
      <c r="J8" s="2">
        <v>7.0000000000000007E-2</v>
      </c>
      <c r="K8" s="2">
        <v>1655</v>
      </c>
      <c r="M8" s="2" t="s">
        <v>51</v>
      </c>
      <c r="O8" s="2">
        <v>1</v>
      </c>
      <c r="U8" s="2">
        <v>-1</v>
      </c>
    </row>
    <row r="9" spans="1:24">
      <c r="A9" s="2" t="s">
        <v>52</v>
      </c>
      <c r="B9" s="2">
        <v>10000</v>
      </c>
      <c r="C9" s="2">
        <v>469</v>
      </c>
      <c r="D9" s="2">
        <v>0</v>
      </c>
      <c r="E9" s="2">
        <v>326</v>
      </c>
      <c r="F9" s="2">
        <f t="shared" si="0"/>
        <v>6.194</v>
      </c>
      <c r="G9" s="2">
        <v>0</v>
      </c>
      <c r="H9" s="2">
        <v>40</v>
      </c>
      <c r="I9" s="2">
        <v>40</v>
      </c>
      <c r="J9" s="2">
        <v>7.0000000000000007E-2</v>
      </c>
      <c r="K9" s="2">
        <v>4300</v>
      </c>
      <c r="M9" s="2" t="s">
        <v>52</v>
      </c>
      <c r="P9" s="2">
        <v>1</v>
      </c>
      <c r="T9" s="2">
        <v>-1</v>
      </c>
    </row>
    <row r="10" spans="1:24">
      <c r="A10" s="2" t="s">
        <v>53</v>
      </c>
      <c r="B10" s="2">
        <v>10000</v>
      </c>
      <c r="C10" s="2">
        <v>125</v>
      </c>
      <c r="D10" s="2">
        <v>0</v>
      </c>
      <c r="E10" s="2">
        <v>326</v>
      </c>
      <c r="F10" s="2">
        <f t="shared" si="0"/>
        <v>6.194</v>
      </c>
      <c r="G10" s="2">
        <v>0</v>
      </c>
      <c r="H10" s="2">
        <v>40</v>
      </c>
      <c r="I10" s="2">
        <v>40</v>
      </c>
      <c r="J10" s="2">
        <v>7.0000000000000007E-2</v>
      </c>
      <c r="K10" s="2">
        <v>1080</v>
      </c>
      <c r="M10" s="2" t="s">
        <v>53</v>
      </c>
      <c r="P10" s="2">
        <v>1</v>
      </c>
      <c r="V10" s="2">
        <v>-1</v>
      </c>
    </row>
    <row r="11" spans="1:24">
      <c r="A11" s="2" t="s">
        <v>54</v>
      </c>
      <c r="B11" s="2">
        <v>10000</v>
      </c>
      <c r="C11" s="2">
        <v>188</v>
      </c>
      <c r="D11" s="2">
        <v>0</v>
      </c>
      <c r="E11" s="2">
        <v>326</v>
      </c>
      <c r="F11" s="2">
        <f t="shared" si="0"/>
        <v>6.194</v>
      </c>
      <c r="G11" s="2">
        <v>0</v>
      </c>
      <c r="H11" s="2">
        <v>40</v>
      </c>
      <c r="I11" s="2">
        <v>40</v>
      </c>
      <c r="J11" s="2">
        <v>7.0000000000000007E-2</v>
      </c>
      <c r="K11" s="2">
        <v>2400</v>
      </c>
      <c r="M11" s="2" t="s">
        <v>54</v>
      </c>
      <c r="P11" s="2">
        <v>1</v>
      </c>
      <c r="W11" s="2">
        <v>-1</v>
      </c>
    </row>
    <row r="12" spans="1:24">
      <c r="A12" s="2" t="s">
        <v>55</v>
      </c>
      <c r="B12" s="2">
        <v>10000</v>
      </c>
      <c r="C12" s="2">
        <v>318</v>
      </c>
      <c r="D12" s="2">
        <v>0</v>
      </c>
      <c r="E12" s="2">
        <v>326</v>
      </c>
      <c r="F12" s="2">
        <f t="shared" si="0"/>
        <v>6.194</v>
      </c>
      <c r="G12" s="2">
        <v>0</v>
      </c>
      <c r="H12" s="2">
        <v>40</v>
      </c>
      <c r="I12" s="2">
        <v>40</v>
      </c>
      <c r="J12" s="2">
        <v>7.0000000000000007E-2</v>
      </c>
      <c r="K12" s="2">
        <v>3700</v>
      </c>
      <c r="M12" s="2" t="s">
        <v>55</v>
      </c>
      <c r="Q12" s="2">
        <v>1</v>
      </c>
      <c r="T12" s="2">
        <v>-1</v>
      </c>
    </row>
    <row r="13" spans="1:24">
      <c r="A13" s="2" t="s">
        <v>56</v>
      </c>
      <c r="B13" s="2">
        <v>10000</v>
      </c>
      <c r="C13" s="2">
        <v>496</v>
      </c>
      <c r="D13" s="2">
        <v>0</v>
      </c>
      <c r="E13" s="2">
        <v>326</v>
      </c>
      <c r="F13" s="2">
        <f t="shared" si="0"/>
        <v>6.194</v>
      </c>
      <c r="G13" s="2">
        <v>0</v>
      </c>
      <c r="H13" s="2">
        <v>40</v>
      </c>
      <c r="I13" s="2">
        <v>40</v>
      </c>
      <c r="J13" s="2">
        <v>7.0000000000000007E-2</v>
      </c>
      <c r="K13" s="2">
        <v>6240</v>
      </c>
      <c r="M13" s="2" t="s">
        <v>56</v>
      </c>
      <c r="Q13" s="2">
        <v>1</v>
      </c>
      <c r="U13" s="2">
        <v>-1</v>
      </c>
    </row>
    <row r="14" spans="1:24">
      <c r="A14" s="2" t="s">
        <v>57</v>
      </c>
      <c r="B14" s="2">
        <v>10000</v>
      </c>
      <c r="C14" s="2">
        <v>349</v>
      </c>
      <c r="D14" s="2">
        <v>0</v>
      </c>
      <c r="E14" s="2">
        <v>326</v>
      </c>
      <c r="F14" s="2">
        <f t="shared" si="0"/>
        <v>6.194</v>
      </c>
      <c r="G14" s="2">
        <v>0</v>
      </c>
      <c r="H14" s="2">
        <v>40</v>
      </c>
      <c r="I14" s="2">
        <v>40</v>
      </c>
      <c r="J14" s="2">
        <v>7.0000000000000007E-2</v>
      </c>
      <c r="K14" s="2">
        <v>600</v>
      </c>
      <c r="M14" s="2" t="s">
        <v>57</v>
      </c>
      <c r="R14" s="2">
        <v>1</v>
      </c>
      <c r="X14" s="2">
        <v>-1</v>
      </c>
    </row>
    <row r="15" spans="1:24">
      <c r="A15" s="2" t="s">
        <v>58</v>
      </c>
      <c r="B15" s="2">
        <v>10000</v>
      </c>
      <c r="C15" s="2">
        <v>444</v>
      </c>
      <c r="D15" s="2">
        <v>0</v>
      </c>
      <c r="E15" s="2">
        <v>326</v>
      </c>
      <c r="F15" s="2">
        <f t="shared" si="0"/>
        <v>6.194</v>
      </c>
      <c r="G15" s="2">
        <v>0</v>
      </c>
      <c r="H15" s="2">
        <v>40</v>
      </c>
      <c r="I15" s="2">
        <v>40</v>
      </c>
      <c r="J15" s="2">
        <v>7.0000000000000007E-2</v>
      </c>
      <c r="K15" s="2">
        <v>7500</v>
      </c>
      <c r="M15" s="2" t="s">
        <v>58</v>
      </c>
      <c r="N15" s="2">
        <v>1</v>
      </c>
      <c r="O15" s="2">
        <v>-1</v>
      </c>
    </row>
    <row r="16" spans="1:24">
      <c r="A16" s="2" t="s">
        <v>59</v>
      </c>
      <c r="B16" s="2">
        <v>10000</v>
      </c>
      <c r="C16" s="2">
        <v>323</v>
      </c>
      <c r="D16" s="2">
        <v>0</v>
      </c>
      <c r="E16" s="2">
        <v>326</v>
      </c>
      <c r="F16" s="2">
        <f t="shared" si="0"/>
        <v>6.194</v>
      </c>
      <c r="G16" s="2">
        <v>0</v>
      </c>
      <c r="H16" s="2">
        <v>40</v>
      </c>
      <c r="I16" s="2">
        <v>40</v>
      </c>
      <c r="J16" s="2">
        <v>7.0000000000000007E-2</v>
      </c>
      <c r="K16" s="2">
        <v>1000</v>
      </c>
      <c r="M16" s="2" t="s">
        <v>59</v>
      </c>
      <c r="N16" s="2">
        <v>1</v>
      </c>
      <c r="P16" s="2">
        <v>-1</v>
      </c>
    </row>
    <row r="17" spans="1:24">
      <c r="A17" s="2" t="s">
        <v>60</v>
      </c>
      <c r="B17" s="2">
        <v>10000</v>
      </c>
      <c r="C17" s="2">
        <v>494</v>
      </c>
      <c r="D17" s="2">
        <v>0</v>
      </c>
      <c r="E17" s="2">
        <v>326</v>
      </c>
      <c r="F17" s="2">
        <f t="shared" si="0"/>
        <v>6.194</v>
      </c>
      <c r="G17" s="2">
        <v>0</v>
      </c>
      <c r="H17" s="2">
        <v>40</v>
      </c>
      <c r="I17" s="2">
        <v>40</v>
      </c>
      <c r="J17" s="2">
        <v>7.0000000000000007E-2</v>
      </c>
      <c r="K17" s="2">
        <v>4700</v>
      </c>
      <c r="M17" s="2" t="s">
        <v>60</v>
      </c>
      <c r="N17" s="2">
        <v>1</v>
      </c>
      <c r="Q17" s="2">
        <v>-1</v>
      </c>
    </row>
    <row r="18" spans="1:24">
      <c r="A18" s="2" t="s">
        <v>61</v>
      </c>
      <c r="B18" s="2">
        <v>10000</v>
      </c>
      <c r="C18" s="2">
        <v>314</v>
      </c>
      <c r="D18" s="2">
        <v>0</v>
      </c>
      <c r="E18" s="2">
        <v>326</v>
      </c>
      <c r="F18" s="2">
        <f t="shared" si="0"/>
        <v>6.194</v>
      </c>
      <c r="G18" s="2">
        <v>0</v>
      </c>
      <c r="H18" s="2">
        <v>40</v>
      </c>
      <c r="I18" s="2">
        <v>40</v>
      </c>
      <c r="J18" s="2">
        <v>7.0000000000000007E-2</v>
      </c>
      <c r="K18" s="2">
        <v>2600</v>
      </c>
      <c r="M18" s="2" t="s">
        <v>61</v>
      </c>
      <c r="N18" s="2">
        <v>1</v>
      </c>
      <c r="R18" s="2">
        <v>-1</v>
      </c>
    </row>
    <row r="19" spans="1:24">
      <c r="A19" s="2" t="s">
        <v>62</v>
      </c>
      <c r="B19" s="2">
        <v>10000</v>
      </c>
      <c r="C19" s="2">
        <v>540</v>
      </c>
      <c r="D19" s="2">
        <v>0</v>
      </c>
      <c r="E19" s="2">
        <v>326</v>
      </c>
      <c r="F19" s="2">
        <f t="shared" si="0"/>
        <v>6.194</v>
      </c>
      <c r="G19" s="2">
        <v>0</v>
      </c>
      <c r="H19" s="2">
        <v>40</v>
      </c>
      <c r="I19" s="2">
        <v>40</v>
      </c>
      <c r="J19" s="2">
        <v>7.0000000000000007E-2</v>
      </c>
      <c r="K19" s="2">
        <v>4000</v>
      </c>
      <c r="M19" s="2" t="s">
        <v>62</v>
      </c>
      <c r="N19" s="2">
        <v>1</v>
      </c>
      <c r="S19" s="2">
        <v>-1</v>
      </c>
    </row>
    <row r="20" spans="1:24">
      <c r="A20" s="2" t="s">
        <v>63</v>
      </c>
      <c r="B20" s="2">
        <v>10000</v>
      </c>
      <c r="C20" s="2">
        <v>669</v>
      </c>
      <c r="D20" s="2">
        <v>0</v>
      </c>
      <c r="E20" s="2">
        <v>326</v>
      </c>
      <c r="F20" s="2">
        <f t="shared" si="0"/>
        <v>6.194</v>
      </c>
      <c r="G20" s="2">
        <v>0</v>
      </c>
      <c r="H20" s="2">
        <v>40</v>
      </c>
      <c r="I20" s="2">
        <v>40</v>
      </c>
      <c r="J20" s="2">
        <v>7.0000000000000007E-2</v>
      </c>
      <c r="K20" s="2">
        <v>4800</v>
      </c>
      <c r="M20" s="2" t="s">
        <v>63</v>
      </c>
      <c r="N20" s="2">
        <v>1</v>
      </c>
      <c r="T20" s="2">
        <v>-1</v>
      </c>
    </row>
    <row r="21" spans="1:24">
      <c r="A21" s="2" t="s">
        <v>64</v>
      </c>
      <c r="B21" s="2">
        <v>10000</v>
      </c>
      <c r="C21" s="2">
        <v>282</v>
      </c>
      <c r="D21" s="2">
        <v>0</v>
      </c>
      <c r="E21" s="2">
        <v>326</v>
      </c>
      <c r="F21" s="2">
        <f t="shared" si="0"/>
        <v>6.194</v>
      </c>
      <c r="G21" s="2">
        <v>0</v>
      </c>
      <c r="H21" s="2">
        <v>40</v>
      </c>
      <c r="I21" s="2">
        <v>40</v>
      </c>
      <c r="J21" s="2">
        <v>7.0000000000000007E-2</v>
      </c>
      <c r="K21" s="2">
        <v>2300</v>
      </c>
      <c r="M21" s="2" t="s">
        <v>64</v>
      </c>
      <c r="N21" s="2">
        <v>1</v>
      </c>
      <c r="V21" s="2">
        <v>-1</v>
      </c>
    </row>
    <row r="22" spans="1:24">
      <c r="A22" s="2" t="s">
        <v>65</v>
      </c>
      <c r="B22" s="2">
        <v>10000</v>
      </c>
      <c r="C22" s="2">
        <v>297</v>
      </c>
      <c r="D22" s="2">
        <v>0</v>
      </c>
      <c r="E22" s="2">
        <v>326</v>
      </c>
      <c r="F22" s="2">
        <f t="shared" si="0"/>
        <v>6.194</v>
      </c>
      <c r="G22" s="2">
        <v>0</v>
      </c>
      <c r="H22" s="2">
        <v>40</v>
      </c>
      <c r="I22" s="2">
        <v>40</v>
      </c>
      <c r="J22" s="2">
        <v>7.0000000000000007E-2</v>
      </c>
      <c r="K22" s="2">
        <v>5000</v>
      </c>
      <c r="M22" s="2" t="s">
        <v>65</v>
      </c>
      <c r="N22" s="2">
        <v>1</v>
      </c>
      <c r="W22" s="2">
        <v>-1</v>
      </c>
    </row>
    <row r="23" spans="1:24">
      <c r="A23" s="2" t="s">
        <v>66</v>
      </c>
      <c r="B23" s="2">
        <v>10000</v>
      </c>
      <c r="C23" s="2">
        <v>514</v>
      </c>
      <c r="D23" s="2">
        <v>0</v>
      </c>
      <c r="E23" s="2">
        <v>326</v>
      </c>
      <c r="F23" s="2">
        <f t="shared" si="0"/>
        <v>6.194</v>
      </c>
      <c r="G23" s="2">
        <v>0</v>
      </c>
      <c r="H23" s="2">
        <v>40</v>
      </c>
      <c r="I23" s="2">
        <v>40</v>
      </c>
      <c r="J23" s="2">
        <v>7.0000000000000007E-2</v>
      </c>
      <c r="K23" s="2">
        <v>3000</v>
      </c>
      <c r="M23" s="2" t="s">
        <v>66</v>
      </c>
      <c r="N23" s="2">
        <v>1</v>
      </c>
      <c r="X23" s="2">
        <v>-1</v>
      </c>
    </row>
    <row r="24" spans="1:24">
      <c r="A24" s="2" t="s">
        <v>67</v>
      </c>
      <c r="B24" s="2">
        <v>10000</v>
      </c>
      <c r="C24" s="2">
        <v>481</v>
      </c>
      <c r="D24" s="2">
        <v>0</v>
      </c>
      <c r="E24" s="2">
        <v>326</v>
      </c>
      <c r="F24" s="2">
        <f t="shared" si="0"/>
        <v>6.194</v>
      </c>
      <c r="G24" s="2">
        <v>0</v>
      </c>
      <c r="H24" s="2">
        <v>40</v>
      </c>
      <c r="I24" s="2">
        <v>40</v>
      </c>
      <c r="J24" s="2">
        <v>7.0000000000000007E-2</v>
      </c>
      <c r="K24" s="2">
        <v>700</v>
      </c>
      <c r="M24" s="2" t="s">
        <v>67</v>
      </c>
      <c r="S24" s="2">
        <v>1</v>
      </c>
      <c r="W24" s="2">
        <v>-1</v>
      </c>
    </row>
    <row r="25" spans="1:24">
      <c r="A25" s="2" t="s">
        <v>68</v>
      </c>
      <c r="B25" s="2">
        <v>10000</v>
      </c>
      <c r="C25" s="2">
        <v>676</v>
      </c>
      <c r="D25" s="2">
        <v>0</v>
      </c>
      <c r="E25" s="2">
        <v>326</v>
      </c>
      <c r="F25" s="2">
        <f t="shared" si="0"/>
        <v>6.194</v>
      </c>
      <c r="G25" s="2">
        <v>0</v>
      </c>
      <c r="H25" s="2">
        <v>40</v>
      </c>
      <c r="I25" s="2">
        <v>40</v>
      </c>
      <c r="J25" s="2">
        <v>7.0000000000000007E-2</v>
      </c>
      <c r="K25" s="2">
        <v>4350</v>
      </c>
      <c r="M25" s="2" t="s">
        <v>68</v>
      </c>
      <c r="T25" s="2">
        <v>1</v>
      </c>
      <c r="U25" s="2">
        <v>-1</v>
      </c>
    </row>
    <row r="26" spans="1:24">
      <c r="A26" s="2" t="s">
        <v>69</v>
      </c>
      <c r="B26" s="2">
        <v>10000</v>
      </c>
      <c r="C26" s="2">
        <v>408</v>
      </c>
      <c r="D26" s="2">
        <v>0</v>
      </c>
      <c r="E26" s="2">
        <v>326</v>
      </c>
      <c r="F26" s="2">
        <f t="shared" si="0"/>
        <v>6.194</v>
      </c>
      <c r="G26" s="2">
        <v>0</v>
      </c>
      <c r="H26" s="2">
        <v>40</v>
      </c>
      <c r="I26" s="2">
        <v>40</v>
      </c>
      <c r="J26" s="2">
        <v>7.0000000000000007E-2</v>
      </c>
      <c r="K26" s="2">
        <v>380</v>
      </c>
      <c r="M26" s="2" t="s">
        <v>69</v>
      </c>
      <c r="T26" s="2">
        <v>1</v>
      </c>
      <c r="V26" s="2">
        <v>-1</v>
      </c>
    </row>
  </sheetData>
  <mergeCells count="1">
    <mergeCell ref="M1:X3"/>
  </mergeCells>
  <pageMargins left="0.7" right="0.7"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38"/>
  <sheetViews>
    <sheetView zoomScale="90" zoomScaleNormal="90" workbookViewId="0">
      <pane xSplit="3" topLeftCell="I1" activePane="topRight" state="frozen"/>
      <selection pane="topRight" activeCell="X11" sqref="X11"/>
    </sheetView>
  </sheetViews>
  <sheetFormatPr defaultColWidth="9.140625" defaultRowHeight="15"/>
  <cols>
    <col min="1" max="1" width="11.7109375" style="7" customWidth="1"/>
    <col min="2" max="2" width="11.28515625" style="7" customWidth="1"/>
    <col min="3" max="3" width="11.85546875" style="7" customWidth="1"/>
    <col min="4" max="4" width="14.5703125" style="8" customWidth="1"/>
    <col min="5" max="8" width="15.28515625" style="9" customWidth="1"/>
    <col min="9" max="13" width="15" style="9" customWidth="1"/>
    <col min="14" max="15" width="15.28515625" style="9" customWidth="1"/>
    <col min="16" max="17" width="18.28515625" style="9" customWidth="1"/>
    <col min="18" max="18" width="20.28515625" style="9" customWidth="1"/>
    <col min="19" max="22" width="17.28515625" style="9" customWidth="1"/>
    <col min="23" max="1024" width="9.140625" style="7"/>
  </cols>
  <sheetData>
    <row r="1" spans="1:22" s="10" customFormat="1" ht="55.5" customHeight="1">
      <c r="A1" s="10" t="s">
        <v>70</v>
      </c>
      <c r="D1" s="11"/>
      <c r="E1" s="10" t="s">
        <v>71</v>
      </c>
      <c r="F1" s="10" t="s">
        <v>72</v>
      </c>
      <c r="G1" s="10" t="s">
        <v>71</v>
      </c>
      <c r="H1" s="10" t="s">
        <v>71</v>
      </c>
      <c r="I1" s="10" t="s">
        <v>71</v>
      </c>
      <c r="J1" s="10" t="s">
        <v>73</v>
      </c>
      <c r="K1" s="10" t="s">
        <v>71</v>
      </c>
      <c r="L1" s="10" t="s">
        <v>74</v>
      </c>
      <c r="M1" s="10" t="s">
        <v>73</v>
      </c>
      <c r="N1" s="10" t="s">
        <v>73</v>
      </c>
      <c r="O1" s="10" t="s">
        <v>73</v>
      </c>
      <c r="P1" s="10" t="s">
        <v>73</v>
      </c>
      <c r="Q1" s="10" t="s">
        <v>73</v>
      </c>
      <c r="R1" s="10" t="s">
        <v>75</v>
      </c>
      <c r="S1" s="10" t="s">
        <v>76</v>
      </c>
      <c r="T1" s="10" t="s">
        <v>73</v>
      </c>
      <c r="U1" s="10" t="s">
        <v>73</v>
      </c>
      <c r="V1" s="10" t="s">
        <v>73</v>
      </c>
    </row>
    <row r="2" spans="1:22" s="10" customFormat="1" ht="55.5" customHeight="1">
      <c r="A2" s="10" t="s">
        <v>77</v>
      </c>
      <c r="B2" s="10" t="s">
        <v>78</v>
      </c>
      <c r="C2" s="10" t="s">
        <v>79</v>
      </c>
      <c r="D2" s="11" t="s">
        <v>80</v>
      </c>
      <c r="E2" s="4" t="s">
        <v>81</v>
      </c>
      <c r="F2" s="4" t="s">
        <v>82</v>
      </c>
      <c r="G2" s="10" t="s">
        <v>83</v>
      </c>
      <c r="H2" s="10" t="s">
        <v>84</v>
      </c>
      <c r="I2" s="10" t="s">
        <v>85</v>
      </c>
      <c r="J2" s="10" t="s">
        <v>86</v>
      </c>
      <c r="K2" s="10" t="s">
        <v>87</v>
      </c>
      <c r="L2" s="10" t="s">
        <v>88</v>
      </c>
      <c r="M2" s="10" t="s">
        <v>89</v>
      </c>
      <c r="N2" s="10" t="s">
        <v>90</v>
      </c>
      <c r="O2" s="10" t="s">
        <v>91</v>
      </c>
      <c r="P2" s="10" t="s">
        <v>92</v>
      </c>
      <c r="Q2" s="10" t="s">
        <v>93</v>
      </c>
      <c r="R2" s="10" t="s">
        <v>94</v>
      </c>
      <c r="S2" s="10" t="s">
        <v>95</v>
      </c>
      <c r="T2" s="10" t="s">
        <v>96</v>
      </c>
      <c r="U2" s="10" t="s">
        <v>97</v>
      </c>
      <c r="V2" s="10" t="s">
        <v>98</v>
      </c>
    </row>
    <row r="3" spans="1:22" s="12" customFormat="1" ht="24" customHeight="1">
      <c r="D3" s="13"/>
    </row>
    <row r="4" spans="1:22">
      <c r="A4" s="7" t="s">
        <v>99</v>
      </c>
      <c r="E4" s="9" t="s">
        <v>26</v>
      </c>
      <c r="F4" s="9" t="s">
        <v>100</v>
      </c>
      <c r="G4" s="9" t="s">
        <v>101</v>
      </c>
      <c r="H4" s="9" t="s">
        <v>24</v>
      </c>
      <c r="I4" s="9" t="s">
        <v>101</v>
      </c>
      <c r="J4" s="9" t="s">
        <v>26</v>
      </c>
      <c r="K4" s="9" t="s">
        <v>25</v>
      </c>
      <c r="L4" s="9" t="s">
        <v>25</v>
      </c>
      <c r="M4" s="9" t="s">
        <v>26</v>
      </c>
      <c r="N4" s="9" t="s">
        <v>19</v>
      </c>
      <c r="O4" s="9" t="s">
        <v>102</v>
      </c>
      <c r="P4" s="9" t="s">
        <v>101</v>
      </c>
      <c r="Q4" s="9" t="s">
        <v>101</v>
      </c>
      <c r="R4" s="9" t="s">
        <v>103</v>
      </c>
      <c r="S4" s="9" t="s">
        <v>104</v>
      </c>
      <c r="T4" s="9" t="s">
        <v>105</v>
      </c>
      <c r="U4" s="9" t="s">
        <v>24</v>
      </c>
      <c r="V4" s="9" t="s">
        <v>19</v>
      </c>
    </row>
    <row r="5" spans="1:22" s="14" customFormat="1" ht="11.25">
      <c r="A5" s="14" t="s">
        <v>106</v>
      </c>
      <c r="B5" s="14" t="s">
        <v>107</v>
      </c>
      <c r="C5" s="14" t="s">
        <v>108</v>
      </c>
      <c r="D5" s="15" t="s">
        <v>109</v>
      </c>
      <c r="E5" s="16" t="s">
        <v>110</v>
      </c>
      <c r="F5" s="16" t="s">
        <v>111</v>
      </c>
      <c r="G5" s="16" t="s">
        <v>32</v>
      </c>
      <c r="H5" s="16" t="s">
        <v>33</v>
      </c>
      <c r="I5" s="16" t="s">
        <v>112</v>
      </c>
      <c r="J5" s="16" t="s">
        <v>113</v>
      </c>
      <c r="K5" s="16" t="s">
        <v>35</v>
      </c>
      <c r="L5" s="16" t="s">
        <v>34</v>
      </c>
      <c r="M5" s="16" t="s">
        <v>36</v>
      </c>
      <c r="N5" s="16" t="s">
        <v>28</v>
      </c>
      <c r="O5" s="16" t="s">
        <v>114</v>
      </c>
      <c r="P5" s="16" t="s">
        <v>115</v>
      </c>
      <c r="Q5" s="16" t="s">
        <v>116</v>
      </c>
      <c r="R5" s="16" t="s">
        <v>117</v>
      </c>
      <c r="S5" s="16" t="s">
        <v>118</v>
      </c>
      <c r="T5" s="16" t="s">
        <v>119</v>
      </c>
      <c r="U5" s="16" t="s">
        <v>120</v>
      </c>
      <c r="V5" s="16" t="s">
        <v>121</v>
      </c>
    </row>
    <row r="6" spans="1:22">
      <c r="A6" s="7" t="s">
        <v>38</v>
      </c>
      <c r="B6" s="7" t="s">
        <v>122</v>
      </c>
      <c r="C6" s="7" t="s">
        <v>123</v>
      </c>
      <c r="D6" s="8" t="s">
        <v>124</v>
      </c>
      <c r="E6" s="17">
        <v>0.9</v>
      </c>
      <c r="F6" s="9">
        <v>0</v>
      </c>
      <c r="G6" s="9">
        <v>30000</v>
      </c>
      <c r="H6" s="9">
        <v>0</v>
      </c>
      <c r="I6" s="9">
        <v>3000000</v>
      </c>
      <c r="J6" s="9">
        <v>1</v>
      </c>
      <c r="K6" s="9">
        <v>50</v>
      </c>
      <c r="M6" s="9">
        <v>0.04</v>
      </c>
      <c r="N6" s="9">
        <v>5857</v>
      </c>
      <c r="O6" s="9">
        <v>8760000000</v>
      </c>
      <c r="R6" s="9">
        <v>0</v>
      </c>
      <c r="S6" s="9">
        <v>0</v>
      </c>
      <c r="T6" s="9">
        <v>0</v>
      </c>
      <c r="U6" s="9">
        <v>0</v>
      </c>
      <c r="V6" s="9">
        <v>5857.4674195989701</v>
      </c>
    </row>
    <row r="7" spans="1:22">
      <c r="A7" s="7" t="s">
        <v>38</v>
      </c>
      <c r="B7" s="7" t="s">
        <v>125</v>
      </c>
      <c r="C7" s="7" t="s">
        <v>126</v>
      </c>
      <c r="D7" s="8" t="s">
        <v>127</v>
      </c>
      <c r="E7" s="17">
        <v>0.34300000000000003</v>
      </c>
      <c r="F7" s="9">
        <v>0</v>
      </c>
      <c r="G7" s="9">
        <v>30000</v>
      </c>
      <c r="H7" s="9">
        <v>0</v>
      </c>
      <c r="I7" s="9">
        <v>6000000</v>
      </c>
      <c r="J7" s="9">
        <v>0.91200000000000003</v>
      </c>
      <c r="K7" s="9">
        <v>40</v>
      </c>
      <c r="M7" s="9">
        <v>0.04</v>
      </c>
      <c r="P7" s="9">
        <v>2.29</v>
      </c>
      <c r="Q7" s="9">
        <v>2.29</v>
      </c>
      <c r="R7" s="9">
        <v>0.04</v>
      </c>
      <c r="S7" s="9">
        <v>1.6559999999999999</v>
      </c>
      <c r="T7" s="9">
        <v>0</v>
      </c>
      <c r="U7" s="9">
        <v>0</v>
      </c>
      <c r="V7" s="9">
        <v>0</v>
      </c>
    </row>
    <row r="8" spans="1:22">
      <c r="A8" s="7" t="s">
        <v>38</v>
      </c>
      <c r="B8" s="7" t="s">
        <v>128</v>
      </c>
      <c r="C8" s="7" t="s">
        <v>126</v>
      </c>
      <c r="D8" s="8" t="s">
        <v>127</v>
      </c>
      <c r="E8" s="17">
        <v>0.38</v>
      </c>
      <c r="F8" s="9">
        <v>0.39900000000000002</v>
      </c>
      <c r="G8" s="9">
        <v>30000</v>
      </c>
      <c r="H8" s="9">
        <v>0</v>
      </c>
      <c r="I8" s="9">
        <v>1500000</v>
      </c>
      <c r="J8" s="9">
        <v>0.95299999999999996</v>
      </c>
      <c r="K8" s="9">
        <v>35</v>
      </c>
      <c r="M8" s="9">
        <v>0.04</v>
      </c>
      <c r="N8" s="9">
        <v>14928</v>
      </c>
      <c r="O8" s="9">
        <v>8760000000</v>
      </c>
      <c r="P8" s="9">
        <f>P7</f>
        <v>2.29</v>
      </c>
      <c r="Q8" s="9">
        <f>Q7</f>
        <v>2.29</v>
      </c>
      <c r="R8" s="9">
        <v>0.04</v>
      </c>
      <c r="S8" s="9">
        <v>3.96</v>
      </c>
      <c r="T8" s="9">
        <v>33.33</v>
      </c>
      <c r="U8" s="9">
        <v>0</v>
      </c>
      <c r="V8" s="9">
        <v>14928.4207684227</v>
      </c>
    </row>
    <row r="9" spans="1:22">
      <c r="A9" s="7" t="s">
        <v>38</v>
      </c>
      <c r="B9" s="7" t="s">
        <v>129</v>
      </c>
      <c r="C9" s="7" t="s">
        <v>126</v>
      </c>
      <c r="D9" s="8" t="s">
        <v>127</v>
      </c>
      <c r="E9" s="17">
        <v>0.43</v>
      </c>
      <c r="F9" s="9">
        <v>0.33700000000000002</v>
      </c>
      <c r="G9" s="9">
        <v>30000</v>
      </c>
      <c r="H9" s="9">
        <v>0</v>
      </c>
      <c r="I9" s="9">
        <v>1300000</v>
      </c>
      <c r="J9" s="9">
        <v>0.95499999999999996</v>
      </c>
      <c r="K9" s="9">
        <v>35</v>
      </c>
      <c r="M9" s="9">
        <v>0.04</v>
      </c>
      <c r="N9" s="9">
        <v>21846</v>
      </c>
      <c r="O9" s="9">
        <v>8760000000</v>
      </c>
      <c r="P9" s="18">
        <v>1.3796999999999999</v>
      </c>
      <c r="Q9" s="18">
        <v>1.3796999999999999</v>
      </c>
      <c r="R9" s="9">
        <v>0.06</v>
      </c>
      <c r="S9" s="9">
        <v>10.08</v>
      </c>
      <c r="T9" s="9">
        <v>33.33</v>
      </c>
      <c r="U9" s="9">
        <v>0</v>
      </c>
      <c r="V9" s="9">
        <v>21846.469417204</v>
      </c>
    </row>
    <row r="10" spans="1:22">
      <c r="A10" s="7" t="s">
        <v>38</v>
      </c>
      <c r="B10" s="7" t="s">
        <v>130</v>
      </c>
      <c r="C10" s="7" t="s">
        <v>126</v>
      </c>
      <c r="D10" s="8" t="s">
        <v>127</v>
      </c>
      <c r="E10" s="17">
        <v>0.54200000000000004</v>
      </c>
      <c r="F10" s="9">
        <v>0.20100000000000001</v>
      </c>
      <c r="G10" s="9">
        <v>20000</v>
      </c>
      <c r="H10" s="9">
        <v>0</v>
      </c>
      <c r="I10" s="9">
        <v>800000</v>
      </c>
      <c r="J10" s="9">
        <v>0.96</v>
      </c>
      <c r="K10" s="9">
        <v>25</v>
      </c>
      <c r="M10" s="9">
        <v>0.04</v>
      </c>
      <c r="N10" s="9">
        <v>1000000</v>
      </c>
      <c r="O10" s="9">
        <v>8760000000</v>
      </c>
      <c r="P10" s="9">
        <v>0.26474999999999999</v>
      </c>
      <c r="Q10" s="9">
        <v>0.26474999999999999</v>
      </c>
      <c r="R10" s="9">
        <v>0.08</v>
      </c>
      <c r="S10" s="9">
        <v>26.027999999999999</v>
      </c>
      <c r="T10" s="9">
        <v>33.33</v>
      </c>
      <c r="U10" s="9">
        <v>0</v>
      </c>
      <c r="V10" s="9">
        <v>13488.9919680366</v>
      </c>
    </row>
    <row r="11" spans="1:22">
      <c r="A11" s="7" t="s">
        <v>38</v>
      </c>
      <c r="B11" s="7" t="s">
        <v>131</v>
      </c>
      <c r="C11" s="7" t="s">
        <v>126</v>
      </c>
      <c r="D11" s="8" t="s">
        <v>127</v>
      </c>
      <c r="E11" s="17">
        <v>0.4</v>
      </c>
      <c r="F11" s="9">
        <v>0.20100000000000001</v>
      </c>
      <c r="G11" s="9">
        <v>15000</v>
      </c>
      <c r="H11" s="9">
        <v>0</v>
      </c>
      <c r="I11" s="9">
        <v>400000</v>
      </c>
      <c r="J11" s="9">
        <v>0.94799999999999995</v>
      </c>
      <c r="K11" s="9">
        <v>25</v>
      </c>
      <c r="M11" s="9">
        <v>0.04</v>
      </c>
      <c r="N11" s="9">
        <v>1000000</v>
      </c>
      <c r="O11" s="9">
        <v>8760000000</v>
      </c>
      <c r="P11" s="18">
        <v>0.69894000000000001</v>
      </c>
      <c r="Q11" s="18">
        <v>0.69894000000000001</v>
      </c>
      <c r="R11" s="9">
        <v>0.15</v>
      </c>
      <c r="S11" s="9">
        <v>26.027999999999999</v>
      </c>
      <c r="T11" s="9">
        <v>33.33</v>
      </c>
      <c r="U11" s="9">
        <v>0</v>
      </c>
      <c r="V11" s="9">
        <v>13488.9919680366</v>
      </c>
    </row>
    <row r="12" spans="1:22">
      <c r="A12" s="7" t="s">
        <v>38</v>
      </c>
      <c r="B12" s="7" t="s">
        <v>132</v>
      </c>
      <c r="C12" s="7" t="s">
        <v>126</v>
      </c>
      <c r="D12" s="8" t="s">
        <v>127</v>
      </c>
      <c r="E12" s="17">
        <v>0.35</v>
      </c>
      <c r="F12" s="9">
        <v>0.26600000000000001</v>
      </c>
      <c r="G12" s="9">
        <v>6960</v>
      </c>
      <c r="H12" s="9">
        <v>0</v>
      </c>
      <c r="I12" s="9">
        <v>400000</v>
      </c>
      <c r="J12" s="9">
        <f>J13</f>
        <v>0.9</v>
      </c>
      <c r="K12" s="9">
        <v>25</v>
      </c>
      <c r="M12" s="9">
        <v>0.04</v>
      </c>
      <c r="N12" s="9">
        <v>1000000</v>
      </c>
      <c r="O12" s="9">
        <v>8760000000</v>
      </c>
      <c r="P12" s="9">
        <f>P11</f>
        <v>0.69894000000000001</v>
      </c>
      <c r="Q12" s="9">
        <f>Q11</f>
        <v>0.69894000000000001</v>
      </c>
      <c r="R12" s="9">
        <v>0.15</v>
      </c>
      <c r="S12" s="9">
        <v>41.652000000000001</v>
      </c>
      <c r="T12" s="9">
        <v>33.33</v>
      </c>
      <c r="U12" s="9">
        <v>0</v>
      </c>
      <c r="V12" s="9">
        <v>1248.1130423920599</v>
      </c>
    </row>
    <row r="13" spans="1:22">
      <c r="A13" s="7" t="s">
        <v>38</v>
      </c>
      <c r="B13" s="7" t="s">
        <v>133</v>
      </c>
      <c r="C13" s="7" t="s">
        <v>126</v>
      </c>
      <c r="D13" s="8" t="s">
        <v>127</v>
      </c>
      <c r="E13" s="17">
        <v>0.35</v>
      </c>
      <c r="F13" s="9">
        <v>0.35</v>
      </c>
      <c r="G13" s="9">
        <v>30000</v>
      </c>
      <c r="H13" s="9">
        <v>0</v>
      </c>
      <c r="I13" s="9">
        <v>1500000</v>
      </c>
      <c r="J13" s="9">
        <v>0.9</v>
      </c>
      <c r="K13" s="9">
        <v>30</v>
      </c>
      <c r="M13" s="9">
        <v>0.04</v>
      </c>
      <c r="N13" s="9">
        <v>1000000</v>
      </c>
      <c r="O13" s="9">
        <v>8760000000</v>
      </c>
      <c r="P13" s="9">
        <f>P12</f>
        <v>0.69894000000000001</v>
      </c>
      <c r="Q13" s="9">
        <f>Q12</f>
        <v>0.69894000000000001</v>
      </c>
      <c r="R13" s="9">
        <v>0.04</v>
      </c>
      <c r="S13" s="9">
        <v>18.053999999999998</v>
      </c>
      <c r="T13" s="9">
        <v>33.33</v>
      </c>
      <c r="U13" s="9">
        <v>0</v>
      </c>
      <c r="V13" s="9">
        <v>171.05426410986701</v>
      </c>
    </row>
    <row r="14" spans="1:22">
      <c r="A14" s="7" t="s">
        <v>38</v>
      </c>
      <c r="B14" s="7" t="s">
        <v>134</v>
      </c>
      <c r="C14" s="7" t="s">
        <v>123</v>
      </c>
      <c r="D14" s="8" t="s">
        <v>127</v>
      </c>
      <c r="E14" s="17">
        <v>0.48699999999999999</v>
      </c>
      <c r="F14" s="9">
        <v>0</v>
      </c>
      <c r="G14" s="9">
        <v>100000</v>
      </c>
      <c r="H14" s="9">
        <v>0</v>
      </c>
      <c r="I14" s="9">
        <v>1951000</v>
      </c>
      <c r="J14" s="9">
        <v>1</v>
      </c>
      <c r="K14" s="9">
        <v>30</v>
      </c>
      <c r="M14" s="9">
        <v>0.04</v>
      </c>
      <c r="N14" s="9">
        <v>1000000</v>
      </c>
      <c r="O14" s="9">
        <v>53399955.020007998</v>
      </c>
      <c r="P14" s="9">
        <f>P10</f>
        <v>0.26474999999999999</v>
      </c>
      <c r="Q14" s="9">
        <f>Q10</f>
        <v>0.26474999999999999</v>
      </c>
      <c r="R14" s="9">
        <v>0.15</v>
      </c>
      <c r="S14" s="9">
        <v>10</v>
      </c>
      <c r="T14" s="9">
        <v>0</v>
      </c>
      <c r="U14" s="9">
        <v>0</v>
      </c>
      <c r="V14" s="9">
        <v>6894.2927803410703</v>
      </c>
    </row>
    <row r="15" spans="1:22">
      <c r="A15" s="7" t="s">
        <v>38</v>
      </c>
      <c r="B15" s="7" t="s">
        <v>135</v>
      </c>
      <c r="C15" s="7" t="s">
        <v>123</v>
      </c>
      <c r="D15" s="8" t="s">
        <v>124</v>
      </c>
      <c r="E15" s="17">
        <v>1</v>
      </c>
      <c r="F15" s="9">
        <v>0</v>
      </c>
      <c r="G15" s="9">
        <v>35000</v>
      </c>
      <c r="H15" s="9">
        <v>0</v>
      </c>
      <c r="I15" s="9">
        <v>1182000</v>
      </c>
      <c r="J15" s="9">
        <v>1</v>
      </c>
      <c r="K15" s="9">
        <v>25</v>
      </c>
      <c r="M15" s="9">
        <v>0.04</v>
      </c>
      <c r="N15" s="9">
        <v>1000000</v>
      </c>
      <c r="O15" s="9">
        <v>53399955.020007998</v>
      </c>
      <c r="S15" s="9">
        <v>0</v>
      </c>
      <c r="T15" s="9">
        <v>0</v>
      </c>
      <c r="U15" s="9">
        <v>0</v>
      </c>
      <c r="V15" s="9">
        <v>55282.481202403702</v>
      </c>
    </row>
    <row r="16" spans="1:22">
      <c r="A16" s="7" t="s">
        <v>38</v>
      </c>
      <c r="B16" s="7" t="s">
        <v>136</v>
      </c>
      <c r="C16" s="7" t="s">
        <v>123</v>
      </c>
      <c r="D16" s="8" t="s">
        <v>124</v>
      </c>
      <c r="E16" s="17">
        <v>1</v>
      </c>
      <c r="F16" s="9">
        <v>0</v>
      </c>
      <c r="G16" s="9">
        <v>100000</v>
      </c>
      <c r="H16" s="9">
        <v>0</v>
      </c>
      <c r="I16" s="9">
        <v>3934571.42857143</v>
      </c>
      <c r="J16" s="9">
        <v>1</v>
      </c>
      <c r="K16" s="9">
        <v>25</v>
      </c>
      <c r="M16" s="9">
        <v>0.04</v>
      </c>
      <c r="N16" s="9">
        <v>1000000</v>
      </c>
      <c r="O16" s="9">
        <v>53399955.020007998</v>
      </c>
      <c r="S16" s="9">
        <v>0</v>
      </c>
      <c r="T16" s="9">
        <v>0</v>
      </c>
      <c r="U16" s="9">
        <v>0</v>
      </c>
      <c r="V16" s="9">
        <v>11931.4707631087</v>
      </c>
    </row>
    <row r="17" spans="1:22">
      <c r="A17" s="7" t="s">
        <v>38</v>
      </c>
      <c r="B17" s="7" t="s">
        <v>137</v>
      </c>
      <c r="C17" s="7" t="s">
        <v>123</v>
      </c>
      <c r="D17" s="8" t="s">
        <v>124</v>
      </c>
      <c r="E17" s="17">
        <v>1</v>
      </c>
      <c r="F17" s="9">
        <v>0</v>
      </c>
      <c r="G17" s="9">
        <v>25000</v>
      </c>
      <c r="H17" s="9">
        <v>0</v>
      </c>
      <c r="I17" s="9">
        <v>600000</v>
      </c>
      <c r="J17" s="9">
        <v>1</v>
      </c>
      <c r="K17" s="9">
        <v>25</v>
      </c>
      <c r="M17" s="9">
        <v>0.04</v>
      </c>
      <c r="N17" s="9">
        <v>1000000</v>
      </c>
      <c r="O17" s="9">
        <v>53399955.020007998</v>
      </c>
      <c r="S17" s="9">
        <v>0</v>
      </c>
      <c r="T17" s="9">
        <v>0</v>
      </c>
      <c r="V17" s="9">
        <v>63959.325331165601</v>
      </c>
    </row>
    <row r="18" spans="1:22">
      <c r="E18" s="17"/>
    </row>
    <row r="19" spans="1:22">
      <c r="A19" s="7" t="s">
        <v>39</v>
      </c>
      <c r="B19" s="7" t="s">
        <v>122</v>
      </c>
      <c r="C19" s="7" t="s">
        <v>123</v>
      </c>
      <c r="D19" s="8" t="s">
        <v>124</v>
      </c>
      <c r="E19" s="17">
        <v>0.9</v>
      </c>
      <c r="F19" s="9">
        <v>0</v>
      </c>
      <c r="G19" s="9">
        <v>30000</v>
      </c>
      <c r="H19" s="9">
        <v>0</v>
      </c>
      <c r="I19" s="9">
        <v>3000000</v>
      </c>
      <c r="J19" s="9">
        <v>1</v>
      </c>
      <c r="K19" s="9">
        <v>50</v>
      </c>
      <c r="M19" s="9">
        <v>0.04</v>
      </c>
      <c r="N19" s="9">
        <v>1000000</v>
      </c>
      <c r="O19" s="9">
        <v>8760000000</v>
      </c>
      <c r="R19" s="9">
        <v>0</v>
      </c>
      <c r="S19" s="9">
        <v>0</v>
      </c>
      <c r="T19" s="9">
        <v>0</v>
      </c>
      <c r="U19" s="9">
        <v>0</v>
      </c>
      <c r="V19" s="9">
        <v>5857.4674195989701</v>
      </c>
    </row>
    <row r="20" spans="1:22">
      <c r="A20" s="7" t="s">
        <v>39</v>
      </c>
      <c r="B20" s="7" t="s">
        <v>125</v>
      </c>
      <c r="C20" s="7" t="s">
        <v>126</v>
      </c>
      <c r="D20" s="8" t="s">
        <v>127</v>
      </c>
      <c r="E20" s="17">
        <v>0.34300000000000003</v>
      </c>
      <c r="F20" s="9">
        <v>0</v>
      </c>
      <c r="G20" s="9">
        <v>30000</v>
      </c>
      <c r="H20" s="9">
        <v>0</v>
      </c>
      <c r="I20" s="9">
        <v>6000000</v>
      </c>
      <c r="J20" s="9">
        <v>0.91200000000000003</v>
      </c>
      <c r="K20" s="9">
        <v>40</v>
      </c>
      <c r="M20" s="9">
        <v>0.04</v>
      </c>
      <c r="P20" s="9">
        <v>2.29</v>
      </c>
      <c r="Q20" s="9">
        <v>2.29</v>
      </c>
      <c r="R20" s="9">
        <v>0.04</v>
      </c>
      <c r="S20" s="9">
        <v>1.6559999999999999</v>
      </c>
      <c r="T20" s="9">
        <v>0</v>
      </c>
      <c r="U20" s="9">
        <v>0</v>
      </c>
      <c r="V20" s="9">
        <v>0</v>
      </c>
    </row>
    <row r="21" spans="1:22">
      <c r="A21" s="7" t="s">
        <v>39</v>
      </c>
      <c r="B21" s="7" t="s">
        <v>128</v>
      </c>
      <c r="C21" s="7" t="s">
        <v>126</v>
      </c>
      <c r="D21" s="8" t="s">
        <v>127</v>
      </c>
      <c r="E21" s="17">
        <v>0.38</v>
      </c>
      <c r="F21" s="9">
        <v>0.39900000000000002</v>
      </c>
      <c r="G21" s="9">
        <v>30000</v>
      </c>
      <c r="H21" s="9">
        <v>0</v>
      </c>
      <c r="I21" s="9">
        <v>1500000</v>
      </c>
      <c r="J21" s="9">
        <v>0.95299999999999996</v>
      </c>
      <c r="K21" s="9">
        <v>35</v>
      </c>
      <c r="M21" s="9">
        <v>0.04</v>
      </c>
      <c r="N21" s="9">
        <v>1000000</v>
      </c>
      <c r="O21" s="9">
        <v>8760000000</v>
      </c>
      <c r="P21" s="9">
        <f>P20</f>
        <v>2.29</v>
      </c>
      <c r="Q21" s="9">
        <f>Q20</f>
        <v>2.29</v>
      </c>
      <c r="R21" s="9">
        <v>0.04</v>
      </c>
      <c r="S21" s="9">
        <v>3.96</v>
      </c>
      <c r="T21" s="9">
        <v>33.33</v>
      </c>
      <c r="U21" s="9">
        <v>0</v>
      </c>
      <c r="V21" s="9">
        <v>14928.4207684227</v>
      </c>
    </row>
    <row r="22" spans="1:22">
      <c r="A22" s="7" t="s">
        <v>39</v>
      </c>
      <c r="B22" s="7" t="s">
        <v>129</v>
      </c>
      <c r="C22" s="7" t="s">
        <v>126</v>
      </c>
      <c r="D22" s="8" t="s">
        <v>127</v>
      </c>
      <c r="E22" s="17">
        <v>0.43</v>
      </c>
      <c r="F22" s="9">
        <v>0.33700000000000002</v>
      </c>
      <c r="G22" s="9">
        <v>30000</v>
      </c>
      <c r="H22" s="9">
        <v>0</v>
      </c>
      <c r="I22" s="9">
        <v>1300000</v>
      </c>
      <c r="J22" s="9">
        <v>0.95499999999999996</v>
      </c>
      <c r="K22" s="9">
        <v>35</v>
      </c>
      <c r="M22" s="9">
        <v>0.04</v>
      </c>
      <c r="N22" s="9">
        <v>1000000</v>
      </c>
      <c r="O22" s="9">
        <v>8760000000</v>
      </c>
      <c r="P22" s="18">
        <v>1.3796999999999999</v>
      </c>
      <c r="Q22" s="18">
        <v>1.3796999999999999</v>
      </c>
      <c r="R22" s="9">
        <v>0.06</v>
      </c>
      <c r="S22" s="9">
        <v>10.08</v>
      </c>
      <c r="T22" s="9">
        <v>33.33</v>
      </c>
      <c r="U22" s="9">
        <v>0</v>
      </c>
      <c r="V22" s="9">
        <v>21846.469417204</v>
      </c>
    </row>
    <row r="23" spans="1:22">
      <c r="A23" s="7" t="s">
        <v>39</v>
      </c>
      <c r="B23" s="7" t="s">
        <v>130</v>
      </c>
      <c r="C23" s="7" t="s">
        <v>126</v>
      </c>
      <c r="D23" s="8" t="s">
        <v>127</v>
      </c>
      <c r="E23" s="17">
        <v>0.54200000000000004</v>
      </c>
      <c r="F23" s="9">
        <v>0.20100000000000001</v>
      </c>
      <c r="G23" s="9">
        <v>20000</v>
      </c>
      <c r="H23" s="9">
        <v>0</v>
      </c>
      <c r="I23" s="9">
        <v>800000</v>
      </c>
      <c r="J23" s="9">
        <v>0.96</v>
      </c>
      <c r="K23" s="9">
        <v>25</v>
      </c>
      <c r="M23" s="9">
        <v>0.04</v>
      </c>
      <c r="N23" s="9">
        <v>1000000</v>
      </c>
      <c r="O23" s="9">
        <v>8760000000</v>
      </c>
      <c r="P23" s="9">
        <v>0.26474999999999999</v>
      </c>
      <c r="Q23" s="9">
        <v>0.26474999999999999</v>
      </c>
      <c r="R23" s="9">
        <v>0.08</v>
      </c>
      <c r="S23" s="9">
        <v>26.027999999999999</v>
      </c>
      <c r="T23" s="9">
        <v>33.33</v>
      </c>
      <c r="U23" s="9">
        <v>0</v>
      </c>
      <c r="V23" s="9">
        <v>13488.9919680366</v>
      </c>
    </row>
    <row r="24" spans="1:22">
      <c r="A24" s="7" t="s">
        <v>39</v>
      </c>
      <c r="B24" s="7" t="s">
        <v>131</v>
      </c>
      <c r="C24" s="7" t="s">
        <v>126</v>
      </c>
      <c r="D24" s="8" t="s">
        <v>127</v>
      </c>
      <c r="E24" s="17">
        <v>0.4</v>
      </c>
      <c r="F24" s="9">
        <v>0.20100000000000001</v>
      </c>
      <c r="G24" s="9">
        <v>15000</v>
      </c>
      <c r="H24" s="9">
        <v>0</v>
      </c>
      <c r="I24" s="9">
        <v>400000</v>
      </c>
      <c r="J24" s="9">
        <v>0.94799999999999995</v>
      </c>
      <c r="K24" s="9">
        <v>25</v>
      </c>
      <c r="M24" s="9">
        <v>0.04</v>
      </c>
      <c r="N24" s="9">
        <v>1000000</v>
      </c>
      <c r="O24" s="9">
        <v>8760000000</v>
      </c>
      <c r="P24" s="18">
        <v>0.69894000000000001</v>
      </c>
      <c r="Q24" s="18">
        <v>0.69894000000000001</v>
      </c>
      <c r="R24" s="9">
        <v>0.15</v>
      </c>
      <c r="S24" s="9">
        <v>26.027999999999999</v>
      </c>
      <c r="T24" s="9">
        <v>33.33</v>
      </c>
      <c r="U24" s="9">
        <v>0</v>
      </c>
      <c r="V24" s="9">
        <v>13488.9919680366</v>
      </c>
    </row>
    <row r="25" spans="1:22">
      <c r="A25" s="7" t="s">
        <v>39</v>
      </c>
      <c r="B25" s="7" t="s">
        <v>132</v>
      </c>
      <c r="C25" s="7" t="s">
        <v>126</v>
      </c>
      <c r="D25" s="8" t="s">
        <v>127</v>
      </c>
      <c r="E25" s="17">
        <v>0.35</v>
      </c>
      <c r="F25" s="9">
        <v>0.26600000000000001</v>
      </c>
      <c r="G25" s="9">
        <v>6960</v>
      </c>
      <c r="H25" s="9">
        <v>0</v>
      </c>
      <c r="I25" s="9">
        <v>400000</v>
      </c>
      <c r="J25" s="9">
        <f>J26</f>
        <v>0.9</v>
      </c>
      <c r="K25" s="9">
        <v>25</v>
      </c>
      <c r="M25" s="9">
        <v>0.04</v>
      </c>
      <c r="N25" s="9">
        <v>1000000</v>
      </c>
      <c r="O25" s="9">
        <v>8760000000</v>
      </c>
      <c r="P25" s="9">
        <f>P24</f>
        <v>0.69894000000000001</v>
      </c>
      <c r="Q25" s="9">
        <f>Q24</f>
        <v>0.69894000000000001</v>
      </c>
      <c r="R25" s="9">
        <v>0.15</v>
      </c>
      <c r="S25" s="9">
        <v>41.652000000000001</v>
      </c>
      <c r="T25" s="9">
        <v>33.33</v>
      </c>
      <c r="U25" s="9">
        <v>0</v>
      </c>
      <c r="V25" s="9">
        <v>1248.1130423920599</v>
      </c>
    </row>
    <row r="26" spans="1:22">
      <c r="A26" s="7" t="s">
        <v>39</v>
      </c>
      <c r="B26" s="7" t="s">
        <v>133</v>
      </c>
      <c r="C26" s="7" t="s">
        <v>126</v>
      </c>
      <c r="D26" s="8" t="s">
        <v>127</v>
      </c>
      <c r="E26" s="17">
        <v>0.35</v>
      </c>
      <c r="F26" s="9">
        <v>0.35</v>
      </c>
      <c r="G26" s="9">
        <v>30000</v>
      </c>
      <c r="H26" s="9">
        <v>0</v>
      </c>
      <c r="I26" s="9">
        <v>1500000</v>
      </c>
      <c r="J26" s="9">
        <v>0.9</v>
      </c>
      <c r="K26" s="9">
        <v>30</v>
      </c>
      <c r="M26" s="9">
        <v>0.04</v>
      </c>
      <c r="N26" s="9">
        <v>1000000</v>
      </c>
      <c r="O26" s="9">
        <v>8760000000</v>
      </c>
      <c r="P26" s="9">
        <f>P25</f>
        <v>0.69894000000000001</v>
      </c>
      <c r="Q26" s="9">
        <f>Q25</f>
        <v>0.69894000000000001</v>
      </c>
      <c r="R26" s="9">
        <v>0.04</v>
      </c>
      <c r="S26" s="9">
        <v>18.053999999999998</v>
      </c>
      <c r="T26" s="9">
        <v>33.33</v>
      </c>
      <c r="U26" s="9">
        <v>0</v>
      </c>
      <c r="V26" s="9">
        <v>171.05426410986701</v>
      </c>
    </row>
    <row r="27" spans="1:22">
      <c r="A27" s="7" t="s">
        <v>39</v>
      </c>
      <c r="B27" s="7" t="s">
        <v>134</v>
      </c>
      <c r="C27" s="7" t="s">
        <v>123</v>
      </c>
      <c r="D27" s="8" t="s">
        <v>127</v>
      </c>
      <c r="E27" s="17">
        <v>0.48699999999999999</v>
      </c>
      <c r="F27" s="9">
        <v>0</v>
      </c>
      <c r="G27" s="9">
        <v>100000</v>
      </c>
      <c r="H27" s="9">
        <v>0</v>
      </c>
      <c r="I27" s="9">
        <v>1951000</v>
      </c>
      <c r="J27" s="9">
        <v>1</v>
      </c>
      <c r="K27" s="9">
        <v>30</v>
      </c>
      <c r="M27" s="9">
        <v>0.04</v>
      </c>
      <c r="N27" s="9">
        <v>1000000</v>
      </c>
      <c r="O27" s="9">
        <v>53399955.020007998</v>
      </c>
      <c r="P27" s="9">
        <f>P23</f>
        <v>0.26474999999999999</v>
      </c>
      <c r="Q27" s="9">
        <f>Q23</f>
        <v>0.26474999999999999</v>
      </c>
      <c r="R27" s="9">
        <v>0.15</v>
      </c>
      <c r="S27" s="9">
        <v>10</v>
      </c>
      <c r="T27" s="9">
        <v>0</v>
      </c>
      <c r="U27" s="9">
        <v>0</v>
      </c>
      <c r="V27" s="9">
        <v>6894.2927803410703</v>
      </c>
    </row>
    <row r="28" spans="1:22">
      <c r="A28" s="7" t="s">
        <v>39</v>
      </c>
      <c r="B28" s="7" t="s">
        <v>135</v>
      </c>
      <c r="C28" s="7" t="s">
        <v>123</v>
      </c>
      <c r="D28" s="8" t="s">
        <v>124</v>
      </c>
      <c r="E28" s="17">
        <v>1</v>
      </c>
      <c r="F28" s="9">
        <v>0</v>
      </c>
      <c r="G28" s="9">
        <v>35000</v>
      </c>
      <c r="H28" s="9">
        <v>0</v>
      </c>
      <c r="I28" s="9">
        <v>1182000</v>
      </c>
      <c r="J28" s="9">
        <v>1</v>
      </c>
      <c r="K28" s="9">
        <v>25</v>
      </c>
      <c r="M28" s="9">
        <v>0.04</v>
      </c>
      <c r="N28" s="9">
        <v>1000000</v>
      </c>
      <c r="O28" s="9">
        <v>53399955.020007998</v>
      </c>
      <c r="S28" s="9">
        <v>0</v>
      </c>
      <c r="T28" s="9">
        <v>0</v>
      </c>
      <c r="U28" s="9">
        <v>0</v>
      </c>
      <c r="V28" s="9">
        <v>55282.481202403702</v>
      </c>
    </row>
    <row r="29" spans="1:22">
      <c r="A29" s="7" t="s">
        <v>39</v>
      </c>
      <c r="B29" s="7" t="s">
        <v>136</v>
      </c>
      <c r="C29" s="7" t="s">
        <v>123</v>
      </c>
      <c r="D29" s="8" t="s">
        <v>124</v>
      </c>
      <c r="E29" s="17">
        <v>1</v>
      </c>
      <c r="F29" s="9">
        <v>0</v>
      </c>
      <c r="G29" s="9">
        <v>100000</v>
      </c>
      <c r="H29" s="9">
        <v>0</v>
      </c>
      <c r="I29" s="9">
        <v>3934571.42857143</v>
      </c>
      <c r="J29" s="9">
        <v>1</v>
      </c>
      <c r="K29" s="9">
        <v>25</v>
      </c>
      <c r="M29" s="9">
        <v>0.04</v>
      </c>
      <c r="N29" s="9">
        <v>1000000</v>
      </c>
      <c r="O29" s="9">
        <v>53399955.020007998</v>
      </c>
      <c r="S29" s="9">
        <v>0</v>
      </c>
      <c r="T29" s="9">
        <v>0</v>
      </c>
      <c r="U29" s="9">
        <v>0</v>
      </c>
      <c r="V29" s="9">
        <v>11931.4707631087</v>
      </c>
    </row>
    <row r="30" spans="1:22">
      <c r="A30" s="7" t="s">
        <v>39</v>
      </c>
      <c r="B30" s="7" t="s">
        <v>137</v>
      </c>
      <c r="C30" s="7" t="s">
        <v>123</v>
      </c>
      <c r="D30" s="8" t="s">
        <v>124</v>
      </c>
      <c r="E30" s="17">
        <v>1</v>
      </c>
      <c r="F30" s="9">
        <v>0</v>
      </c>
      <c r="G30" s="9">
        <v>25000</v>
      </c>
      <c r="H30" s="9">
        <v>0</v>
      </c>
      <c r="I30" s="9">
        <v>600000</v>
      </c>
      <c r="J30" s="9">
        <v>1</v>
      </c>
      <c r="K30" s="9">
        <v>25</v>
      </c>
      <c r="M30" s="9">
        <v>0.04</v>
      </c>
      <c r="N30" s="9">
        <v>1000000</v>
      </c>
      <c r="O30" s="9">
        <v>53399955.020007998</v>
      </c>
      <c r="S30" s="9">
        <v>0</v>
      </c>
      <c r="T30" s="9">
        <v>0</v>
      </c>
      <c r="V30" s="9">
        <v>63959.325331165601</v>
      </c>
    </row>
    <row r="31" spans="1:22">
      <c r="A31" s="7" t="s">
        <v>40</v>
      </c>
      <c r="B31" s="7" t="s">
        <v>122</v>
      </c>
      <c r="C31" s="7" t="s">
        <v>123</v>
      </c>
      <c r="D31" s="8" t="s">
        <v>124</v>
      </c>
      <c r="E31" s="17">
        <v>0.9</v>
      </c>
      <c r="F31" s="9">
        <v>0</v>
      </c>
      <c r="G31" s="9">
        <v>30000</v>
      </c>
      <c r="H31" s="9">
        <v>0</v>
      </c>
      <c r="I31" s="9">
        <v>3000000</v>
      </c>
      <c r="J31" s="9">
        <v>1</v>
      </c>
      <c r="K31" s="9">
        <v>50</v>
      </c>
      <c r="M31" s="9">
        <v>0.04</v>
      </c>
      <c r="N31" s="9">
        <v>1000000</v>
      </c>
      <c r="O31" s="9">
        <v>8760000000</v>
      </c>
      <c r="R31" s="9">
        <v>0</v>
      </c>
      <c r="S31" s="9">
        <v>0</v>
      </c>
      <c r="T31" s="9">
        <v>0</v>
      </c>
      <c r="U31" s="9">
        <v>0</v>
      </c>
      <c r="V31" s="9">
        <v>5857.4674195989701</v>
      </c>
    </row>
    <row r="32" spans="1:22">
      <c r="A32" s="7" t="s">
        <v>40</v>
      </c>
      <c r="B32" s="7" t="s">
        <v>125</v>
      </c>
      <c r="C32" s="7" t="s">
        <v>126</v>
      </c>
      <c r="D32" s="8" t="s">
        <v>127</v>
      </c>
      <c r="E32" s="17">
        <v>0.34300000000000003</v>
      </c>
      <c r="F32" s="9">
        <v>0</v>
      </c>
      <c r="G32" s="9">
        <v>30000</v>
      </c>
      <c r="H32" s="9">
        <v>0</v>
      </c>
      <c r="I32" s="9">
        <v>6000000</v>
      </c>
      <c r="J32" s="9">
        <v>0.91200000000000003</v>
      </c>
      <c r="K32" s="9">
        <v>40</v>
      </c>
      <c r="M32" s="9">
        <v>0.04</v>
      </c>
      <c r="P32" s="9">
        <v>2.29</v>
      </c>
      <c r="Q32" s="9">
        <v>2.29</v>
      </c>
      <c r="R32" s="9">
        <v>0.04</v>
      </c>
      <c r="S32" s="9">
        <v>1.6559999999999999</v>
      </c>
      <c r="T32" s="9">
        <v>0</v>
      </c>
      <c r="U32" s="9">
        <v>0</v>
      </c>
      <c r="V32" s="9">
        <v>0</v>
      </c>
    </row>
    <row r="33" spans="1:22">
      <c r="A33" s="7" t="s">
        <v>40</v>
      </c>
      <c r="B33" s="7" t="s">
        <v>128</v>
      </c>
      <c r="C33" s="7" t="s">
        <v>126</v>
      </c>
      <c r="D33" s="8" t="s">
        <v>127</v>
      </c>
      <c r="E33" s="17">
        <v>0.38</v>
      </c>
      <c r="F33" s="9">
        <v>0.39900000000000002</v>
      </c>
      <c r="G33" s="9">
        <v>30000</v>
      </c>
      <c r="H33" s="9">
        <v>0</v>
      </c>
      <c r="I33" s="9">
        <v>1500000</v>
      </c>
      <c r="J33" s="9">
        <v>0.95299999999999996</v>
      </c>
      <c r="K33" s="9">
        <v>35</v>
      </c>
      <c r="M33" s="9">
        <v>0.04</v>
      </c>
      <c r="N33" s="9">
        <v>1000000</v>
      </c>
      <c r="O33" s="9">
        <v>8760000000</v>
      </c>
      <c r="P33" s="9">
        <f>P32</f>
        <v>2.29</v>
      </c>
      <c r="Q33" s="9">
        <f>Q32</f>
        <v>2.29</v>
      </c>
      <c r="R33" s="9">
        <v>0.04</v>
      </c>
      <c r="S33" s="9">
        <v>3.96</v>
      </c>
      <c r="T33" s="9">
        <v>33.33</v>
      </c>
      <c r="U33" s="9">
        <v>0</v>
      </c>
      <c r="V33" s="9">
        <v>14928.4207684227</v>
      </c>
    </row>
    <row r="34" spans="1:22">
      <c r="A34" s="7" t="s">
        <v>40</v>
      </c>
      <c r="B34" s="7" t="s">
        <v>129</v>
      </c>
      <c r="C34" s="7" t="s">
        <v>126</v>
      </c>
      <c r="D34" s="8" t="s">
        <v>127</v>
      </c>
      <c r="E34" s="17">
        <v>0.43</v>
      </c>
      <c r="F34" s="9">
        <v>0.33700000000000002</v>
      </c>
      <c r="G34" s="9">
        <v>30000</v>
      </c>
      <c r="H34" s="9">
        <v>0</v>
      </c>
      <c r="I34" s="9">
        <v>1300000</v>
      </c>
      <c r="J34" s="9">
        <v>0.95499999999999996</v>
      </c>
      <c r="K34" s="9">
        <v>35</v>
      </c>
      <c r="M34" s="9">
        <v>0.04</v>
      </c>
      <c r="N34" s="9">
        <v>1000000</v>
      </c>
      <c r="O34" s="9">
        <v>8760000000</v>
      </c>
      <c r="P34" s="18">
        <v>1.3796999999999999</v>
      </c>
      <c r="Q34" s="18">
        <v>1.3796999999999999</v>
      </c>
      <c r="R34" s="9">
        <v>0.06</v>
      </c>
      <c r="S34" s="9">
        <v>10.08</v>
      </c>
      <c r="T34" s="9">
        <v>33.33</v>
      </c>
      <c r="U34" s="9">
        <v>0</v>
      </c>
      <c r="V34" s="9">
        <v>21846.469417204</v>
      </c>
    </row>
    <row r="35" spans="1:22">
      <c r="A35" s="7" t="s">
        <v>40</v>
      </c>
      <c r="B35" s="7" t="s">
        <v>130</v>
      </c>
      <c r="C35" s="7" t="s">
        <v>126</v>
      </c>
      <c r="D35" s="8" t="s">
        <v>127</v>
      </c>
      <c r="E35" s="17">
        <v>0.54200000000000004</v>
      </c>
      <c r="F35" s="9">
        <v>0.20100000000000001</v>
      </c>
      <c r="G35" s="9">
        <v>20000</v>
      </c>
      <c r="H35" s="9">
        <v>0</v>
      </c>
      <c r="I35" s="9">
        <v>800000</v>
      </c>
      <c r="J35" s="9">
        <v>0.96</v>
      </c>
      <c r="K35" s="9">
        <v>25</v>
      </c>
      <c r="M35" s="9">
        <v>0.04</v>
      </c>
      <c r="N35" s="9">
        <v>1000000</v>
      </c>
      <c r="O35" s="9">
        <v>8760000000</v>
      </c>
      <c r="P35" s="9">
        <v>0.26474999999999999</v>
      </c>
      <c r="Q35" s="9">
        <v>0.26474999999999999</v>
      </c>
      <c r="R35" s="9">
        <v>0.08</v>
      </c>
      <c r="S35" s="9">
        <v>26.027999999999999</v>
      </c>
      <c r="T35" s="9">
        <v>33.33</v>
      </c>
      <c r="U35" s="9">
        <v>0</v>
      </c>
      <c r="V35" s="9">
        <v>13488.9919680366</v>
      </c>
    </row>
    <row r="36" spans="1:22">
      <c r="A36" s="7" t="s">
        <v>40</v>
      </c>
      <c r="B36" s="7" t="s">
        <v>131</v>
      </c>
      <c r="C36" s="7" t="s">
        <v>126</v>
      </c>
      <c r="D36" s="8" t="s">
        <v>127</v>
      </c>
      <c r="E36" s="17">
        <v>0.4</v>
      </c>
      <c r="F36" s="9">
        <v>0.20100000000000001</v>
      </c>
      <c r="G36" s="9">
        <v>15000</v>
      </c>
      <c r="H36" s="9">
        <v>0</v>
      </c>
      <c r="I36" s="9">
        <v>400000</v>
      </c>
      <c r="J36" s="9">
        <v>0.94799999999999995</v>
      </c>
      <c r="K36" s="9">
        <v>25</v>
      </c>
      <c r="M36" s="9">
        <v>0.04</v>
      </c>
      <c r="N36" s="9">
        <v>1000000</v>
      </c>
      <c r="O36" s="9">
        <v>8760000000</v>
      </c>
      <c r="P36" s="18">
        <v>0.69894000000000001</v>
      </c>
      <c r="Q36" s="18">
        <v>0.69894000000000001</v>
      </c>
      <c r="R36" s="9">
        <v>0.15</v>
      </c>
      <c r="S36" s="9">
        <v>26.027999999999999</v>
      </c>
      <c r="T36" s="9">
        <v>33.33</v>
      </c>
      <c r="U36" s="9">
        <v>0</v>
      </c>
      <c r="V36" s="9">
        <v>13488.9919680366</v>
      </c>
    </row>
    <row r="37" spans="1:22">
      <c r="A37" s="7" t="s">
        <v>40</v>
      </c>
      <c r="B37" s="7" t="s">
        <v>132</v>
      </c>
      <c r="C37" s="7" t="s">
        <v>126</v>
      </c>
      <c r="D37" s="8" t="s">
        <v>127</v>
      </c>
      <c r="E37" s="17">
        <v>0.35</v>
      </c>
      <c r="F37" s="9">
        <v>0.26600000000000001</v>
      </c>
      <c r="G37" s="9">
        <v>6960</v>
      </c>
      <c r="H37" s="9">
        <v>0</v>
      </c>
      <c r="I37" s="9">
        <v>400000</v>
      </c>
      <c r="J37" s="9">
        <f>J38</f>
        <v>0.9</v>
      </c>
      <c r="K37" s="9">
        <v>25</v>
      </c>
      <c r="M37" s="9">
        <v>0.04</v>
      </c>
      <c r="N37" s="9">
        <v>1000000</v>
      </c>
      <c r="O37" s="9">
        <v>8760000000</v>
      </c>
      <c r="P37" s="9">
        <f>P36</f>
        <v>0.69894000000000001</v>
      </c>
      <c r="Q37" s="9">
        <f>Q36</f>
        <v>0.69894000000000001</v>
      </c>
      <c r="R37" s="9">
        <v>0.15</v>
      </c>
      <c r="S37" s="9">
        <v>41.652000000000001</v>
      </c>
      <c r="T37" s="9">
        <v>33.33</v>
      </c>
      <c r="U37" s="9">
        <v>0</v>
      </c>
      <c r="V37" s="9">
        <v>1248.1130423920599</v>
      </c>
    </row>
    <row r="38" spans="1:22">
      <c r="A38" s="7" t="s">
        <v>40</v>
      </c>
      <c r="B38" s="7" t="s">
        <v>133</v>
      </c>
      <c r="C38" s="7" t="s">
        <v>126</v>
      </c>
      <c r="D38" s="8" t="s">
        <v>127</v>
      </c>
      <c r="E38" s="17">
        <v>0.35</v>
      </c>
      <c r="F38" s="9">
        <v>0.35</v>
      </c>
      <c r="G38" s="9">
        <v>30000</v>
      </c>
      <c r="H38" s="9">
        <v>0</v>
      </c>
      <c r="I38" s="9">
        <v>1500000</v>
      </c>
      <c r="J38" s="9">
        <v>0.9</v>
      </c>
      <c r="K38" s="9">
        <v>30</v>
      </c>
      <c r="M38" s="9">
        <v>0.04</v>
      </c>
      <c r="N38" s="9">
        <v>1000000</v>
      </c>
      <c r="O38" s="9">
        <v>8760000000</v>
      </c>
      <c r="P38" s="9">
        <f>P37</f>
        <v>0.69894000000000001</v>
      </c>
      <c r="Q38" s="9">
        <f>Q37</f>
        <v>0.69894000000000001</v>
      </c>
      <c r="R38" s="9">
        <v>0.04</v>
      </c>
      <c r="S38" s="9">
        <v>18.053999999999998</v>
      </c>
      <c r="T38" s="9">
        <v>33.33</v>
      </c>
      <c r="U38" s="9">
        <v>0</v>
      </c>
      <c r="V38" s="9">
        <v>171.05426410986701</v>
      </c>
    </row>
    <row r="39" spans="1:22">
      <c r="A39" s="7" t="s">
        <v>40</v>
      </c>
      <c r="B39" s="7" t="s">
        <v>134</v>
      </c>
      <c r="C39" s="7" t="s">
        <v>123</v>
      </c>
      <c r="D39" s="8" t="s">
        <v>127</v>
      </c>
      <c r="E39" s="17">
        <v>0.48699999999999999</v>
      </c>
      <c r="F39" s="9">
        <v>0</v>
      </c>
      <c r="G39" s="9">
        <v>100000</v>
      </c>
      <c r="H39" s="9">
        <v>0</v>
      </c>
      <c r="I39" s="9">
        <v>1951000</v>
      </c>
      <c r="J39" s="9">
        <v>1</v>
      </c>
      <c r="K39" s="9">
        <v>30</v>
      </c>
      <c r="M39" s="9">
        <v>0.04</v>
      </c>
      <c r="N39" s="9">
        <v>1000000</v>
      </c>
      <c r="O39" s="9">
        <v>53399955.020007998</v>
      </c>
      <c r="P39" s="9">
        <f>P35</f>
        <v>0.26474999999999999</v>
      </c>
      <c r="Q39" s="9">
        <f>Q35</f>
        <v>0.26474999999999999</v>
      </c>
      <c r="R39" s="9">
        <v>0.15</v>
      </c>
      <c r="S39" s="9">
        <v>10</v>
      </c>
      <c r="T39" s="9">
        <v>0</v>
      </c>
      <c r="U39" s="9">
        <v>0</v>
      </c>
      <c r="V39" s="9">
        <v>6894.2927803410703</v>
      </c>
    </row>
    <row r="40" spans="1:22">
      <c r="A40" s="7" t="s">
        <v>40</v>
      </c>
      <c r="B40" s="7" t="s">
        <v>135</v>
      </c>
      <c r="C40" s="7" t="s">
        <v>123</v>
      </c>
      <c r="D40" s="8" t="s">
        <v>124</v>
      </c>
      <c r="E40" s="17">
        <v>1</v>
      </c>
      <c r="F40" s="9">
        <v>0</v>
      </c>
      <c r="G40" s="9">
        <v>35000</v>
      </c>
      <c r="H40" s="9">
        <v>0</v>
      </c>
      <c r="I40" s="9">
        <v>1182000</v>
      </c>
      <c r="J40" s="9">
        <v>1</v>
      </c>
      <c r="K40" s="9">
        <v>25</v>
      </c>
      <c r="M40" s="9">
        <v>0.04</v>
      </c>
      <c r="N40" s="9">
        <v>1000000</v>
      </c>
      <c r="O40" s="9">
        <v>53399955.020007998</v>
      </c>
      <c r="S40" s="9">
        <v>0</v>
      </c>
      <c r="T40" s="9">
        <v>0</v>
      </c>
      <c r="U40" s="9">
        <v>0</v>
      </c>
      <c r="V40" s="9">
        <v>55282.481202403702</v>
      </c>
    </row>
    <row r="41" spans="1:22">
      <c r="A41" s="7" t="s">
        <v>40</v>
      </c>
      <c r="B41" s="7" t="s">
        <v>136</v>
      </c>
      <c r="C41" s="7" t="s">
        <v>123</v>
      </c>
      <c r="D41" s="8" t="s">
        <v>124</v>
      </c>
      <c r="E41" s="17">
        <v>1</v>
      </c>
      <c r="F41" s="9">
        <v>0</v>
      </c>
      <c r="G41" s="9">
        <v>100000</v>
      </c>
      <c r="H41" s="9">
        <v>0</v>
      </c>
      <c r="I41" s="9">
        <v>3934571.42857143</v>
      </c>
      <c r="J41" s="9">
        <v>1</v>
      </c>
      <c r="K41" s="9">
        <v>25</v>
      </c>
      <c r="M41" s="9">
        <v>0.04</v>
      </c>
      <c r="N41" s="9">
        <v>1000000</v>
      </c>
      <c r="O41" s="9">
        <v>53399955.020007998</v>
      </c>
      <c r="S41" s="9">
        <v>0</v>
      </c>
      <c r="T41" s="9">
        <v>0</v>
      </c>
      <c r="U41" s="9">
        <v>0</v>
      </c>
      <c r="V41" s="9">
        <v>11931.4707631087</v>
      </c>
    </row>
    <row r="42" spans="1:22">
      <c r="A42" s="7" t="s">
        <v>40</v>
      </c>
      <c r="B42" s="7" t="s">
        <v>137</v>
      </c>
      <c r="C42" s="7" t="s">
        <v>123</v>
      </c>
      <c r="D42" s="8" t="s">
        <v>124</v>
      </c>
      <c r="E42" s="17">
        <v>1</v>
      </c>
      <c r="F42" s="9">
        <v>0</v>
      </c>
      <c r="G42" s="9">
        <v>25000</v>
      </c>
      <c r="H42" s="9">
        <v>0</v>
      </c>
      <c r="I42" s="9">
        <v>600000</v>
      </c>
      <c r="J42" s="9">
        <v>1</v>
      </c>
      <c r="K42" s="9">
        <v>25</v>
      </c>
      <c r="M42" s="9">
        <v>0.04</v>
      </c>
      <c r="N42" s="9">
        <v>1000000</v>
      </c>
      <c r="O42" s="9">
        <v>53399955.020007998</v>
      </c>
      <c r="S42" s="9">
        <v>0</v>
      </c>
      <c r="T42" s="9">
        <v>0</v>
      </c>
      <c r="V42" s="9">
        <v>63959.325331165601</v>
      </c>
    </row>
    <row r="43" spans="1:22">
      <c r="A43" s="7" t="s">
        <v>41</v>
      </c>
      <c r="B43" s="7" t="s">
        <v>122</v>
      </c>
      <c r="C43" s="7" t="s">
        <v>123</v>
      </c>
      <c r="D43" s="8" t="s">
        <v>124</v>
      </c>
      <c r="E43" s="17">
        <v>0.9</v>
      </c>
      <c r="F43" s="9">
        <v>0</v>
      </c>
      <c r="G43" s="9">
        <v>30000</v>
      </c>
      <c r="H43" s="9">
        <v>0</v>
      </c>
      <c r="I43" s="9">
        <v>3000000</v>
      </c>
      <c r="J43" s="9">
        <v>1</v>
      </c>
      <c r="K43" s="9">
        <v>50</v>
      </c>
      <c r="M43" s="9">
        <v>0.04</v>
      </c>
      <c r="N43" s="9">
        <v>1000000</v>
      </c>
      <c r="O43" s="9">
        <v>8760000000</v>
      </c>
      <c r="R43" s="9">
        <v>0</v>
      </c>
      <c r="S43" s="9">
        <v>0</v>
      </c>
      <c r="T43" s="9">
        <v>0</v>
      </c>
      <c r="U43" s="9">
        <v>0</v>
      </c>
      <c r="V43" s="9">
        <v>5857.4674195989701</v>
      </c>
    </row>
    <row r="44" spans="1:22">
      <c r="A44" s="7" t="s">
        <v>41</v>
      </c>
      <c r="B44" s="7" t="s">
        <v>125</v>
      </c>
      <c r="C44" s="7" t="s">
        <v>126</v>
      </c>
      <c r="D44" s="8" t="s">
        <v>127</v>
      </c>
      <c r="E44" s="17">
        <v>0.34300000000000003</v>
      </c>
      <c r="F44" s="9">
        <v>0</v>
      </c>
      <c r="G44" s="9">
        <v>30000</v>
      </c>
      <c r="H44" s="9">
        <v>0</v>
      </c>
      <c r="I44" s="9">
        <v>6000000</v>
      </c>
      <c r="J44" s="9">
        <v>0.91200000000000003</v>
      </c>
      <c r="K44" s="9">
        <v>40</v>
      </c>
      <c r="M44" s="9">
        <v>0.04</v>
      </c>
      <c r="P44" s="9">
        <v>2.29</v>
      </c>
      <c r="Q44" s="9">
        <v>2.29</v>
      </c>
      <c r="R44" s="9">
        <v>0.04</v>
      </c>
      <c r="S44" s="9">
        <v>1.6559999999999999</v>
      </c>
      <c r="T44" s="9">
        <v>0</v>
      </c>
      <c r="U44" s="9">
        <v>0</v>
      </c>
      <c r="V44" s="9">
        <v>0</v>
      </c>
    </row>
    <row r="45" spans="1:22">
      <c r="A45" s="7" t="s">
        <v>41</v>
      </c>
      <c r="B45" s="7" t="s">
        <v>128</v>
      </c>
      <c r="C45" s="7" t="s">
        <v>126</v>
      </c>
      <c r="D45" s="8" t="s">
        <v>127</v>
      </c>
      <c r="E45" s="17">
        <v>0.38</v>
      </c>
      <c r="F45" s="9">
        <v>0.39900000000000002</v>
      </c>
      <c r="G45" s="9">
        <v>30000</v>
      </c>
      <c r="H45" s="9">
        <v>0</v>
      </c>
      <c r="I45" s="9">
        <v>1500000</v>
      </c>
      <c r="J45" s="9">
        <v>0.95299999999999996</v>
      </c>
      <c r="K45" s="9">
        <v>35</v>
      </c>
      <c r="M45" s="9">
        <v>0.04</v>
      </c>
      <c r="N45" s="9">
        <v>1000000</v>
      </c>
      <c r="O45" s="9">
        <v>8760000000</v>
      </c>
      <c r="P45" s="9">
        <f>P44</f>
        <v>2.29</v>
      </c>
      <c r="Q45" s="9">
        <f>Q44</f>
        <v>2.29</v>
      </c>
      <c r="R45" s="9">
        <v>0.04</v>
      </c>
      <c r="S45" s="9">
        <v>3.96</v>
      </c>
      <c r="T45" s="9">
        <v>33.33</v>
      </c>
      <c r="U45" s="9">
        <v>0</v>
      </c>
      <c r="V45" s="9">
        <v>14928.4207684227</v>
      </c>
    </row>
    <row r="46" spans="1:22">
      <c r="A46" s="7" t="s">
        <v>41</v>
      </c>
      <c r="B46" s="7" t="s">
        <v>129</v>
      </c>
      <c r="C46" s="7" t="s">
        <v>126</v>
      </c>
      <c r="D46" s="8" t="s">
        <v>127</v>
      </c>
      <c r="E46" s="17">
        <v>0.43</v>
      </c>
      <c r="F46" s="9">
        <v>0.33700000000000002</v>
      </c>
      <c r="G46" s="9">
        <v>30000</v>
      </c>
      <c r="H46" s="9">
        <v>0</v>
      </c>
      <c r="I46" s="9">
        <v>1300000</v>
      </c>
      <c r="J46" s="9">
        <v>0.95499999999999996</v>
      </c>
      <c r="K46" s="9">
        <v>35</v>
      </c>
      <c r="M46" s="9">
        <v>0.04</v>
      </c>
      <c r="N46" s="9">
        <v>1000000</v>
      </c>
      <c r="O46" s="9">
        <v>8760000000</v>
      </c>
      <c r="P46" s="18">
        <v>1.3796999999999999</v>
      </c>
      <c r="Q46" s="18">
        <v>1.3796999999999999</v>
      </c>
      <c r="R46" s="9">
        <v>0.06</v>
      </c>
      <c r="S46" s="9">
        <v>10.08</v>
      </c>
      <c r="T46" s="9">
        <v>33.33</v>
      </c>
      <c r="U46" s="9">
        <v>0</v>
      </c>
      <c r="V46" s="9">
        <v>21846.469417204</v>
      </c>
    </row>
    <row r="47" spans="1:22">
      <c r="A47" s="7" t="s">
        <v>41</v>
      </c>
      <c r="B47" s="7" t="s">
        <v>130</v>
      </c>
      <c r="C47" s="7" t="s">
        <v>126</v>
      </c>
      <c r="D47" s="8" t="s">
        <v>127</v>
      </c>
      <c r="E47" s="17">
        <v>0.54200000000000004</v>
      </c>
      <c r="F47" s="9">
        <v>0.20100000000000001</v>
      </c>
      <c r="G47" s="9">
        <v>20000</v>
      </c>
      <c r="H47" s="9">
        <v>0</v>
      </c>
      <c r="I47" s="9">
        <v>800000</v>
      </c>
      <c r="J47" s="9">
        <v>0.96</v>
      </c>
      <c r="K47" s="9">
        <v>25</v>
      </c>
      <c r="M47" s="9">
        <v>0.04</v>
      </c>
      <c r="N47" s="9">
        <v>1000000</v>
      </c>
      <c r="O47" s="9">
        <v>8760000000</v>
      </c>
      <c r="P47" s="9">
        <v>0.26474999999999999</v>
      </c>
      <c r="Q47" s="9">
        <v>0.26474999999999999</v>
      </c>
      <c r="R47" s="9">
        <v>0.08</v>
      </c>
      <c r="S47" s="9">
        <v>26.027999999999999</v>
      </c>
      <c r="T47" s="9">
        <v>33.33</v>
      </c>
      <c r="U47" s="9">
        <v>0</v>
      </c>
      <c r="V47" s="9">
        <v>13488.9919680366</v>
      </c>
    </row>
    <row r="48" spans="1:22">
      <c r="A48" s="7" t="s">
        <v>41</v>
      </c>
      <c r="B48" s="7" t="s">
        <v>131</v>
      </c>
      <c r="C48" s="7" t="s">
        <v>126</v>
      </c>
      <c r="D48" s="8" t="s">
        <v>127</v>
      </c>
      <c r="E48" s="17">
        <v>0.4</v>
      </c>
      <c r="F48" s="9">
        <v>0.20100000000000001</v>
      </c>
      <c r="G48" s="9">
        <v>15000</v>
      </c>
      <c r="H48" s="9">
        <v>0</v>
      </c>
      <c r="I48" s="9">
        <v>400000</v>
      </c>
      <c r="J48" s="9">
        <v>0.94799999999999995</v>
      </c>
      <c r="K48" s="9">
        <v>25</v>
      </c>
      <c r="M48" s="9">
        <v>0.04</v>
      </c>
      <c r="N48" s="9">
        <v>1000000</v>
      </c>
      <c r="O48" s="9">
        <v>8760000000</v>
      </c>
      <c r="P48" s="18">
        <v>0.69894000000000001</v>
      </c>
      <c r="Q48" s="18">
        <v>0.69894000000000001</v>
      </c>
      <c r="R48" s="9">
        <v>0.15</v>
      </c>
      <c r="S48" s="9">
        <v>26.027999999999999</v>
      </c>
      <c r="T48" s="9">
        <v>33.33</v>
      </c>
      <c r="U48" s="9">
        <v>0</v>
      </c>
      <c r="V48" s="9">
        <v>13488.9919680366</v>
      </c>
    </row>
    <row r="49" spans="1:22">
      <c r="A49" s="7" t="s">
        <v>41</v>
      </c>
      <c r="B49" s="7" t="s">
        <v>132</v>
      </c>
      <c r="C49" s="7" t="s">
        <v>126</v>
      </c>
      <c r="D49" s="8" t="s">
        <v>127</v>
      </c>
      <c r="E49" s="17">
        <v>0.35</v>
      </c>
      <c r="F49" s="9">
        <v>0.26600000000000001</v>
      </c>
      <c r="G49" s="9">
        <v>6960</v>
      </c>
      <c r="H49" s="9">
        <v>0</v>
      </c>
      <c r="I49" s="9">
        <v>400000</v>
      </c>
      <c r="J49" s="9">
        <f>J50</f>
        <v>0.9</v>
      </c>
      <c r="K49" s="9">
        <v>25</v>
      </c>
      <c r="M49" s="9">
        <v>0.04</v>
      </c>
      <c r="N49" s="9">
        <v>1000000</v>
      </c>
      <c r="O49" s="9">
        <v>8760000000</v>
      </c>
      <c r="P49" s="9">
        <f>P48</f>
        <v>0.69894000000000001</v>
      </c>
      <c r="Q49" s="9">
        <f>Q48</f>
        <v>0.69894000000000001</v>
      </c>
      <c r="R49" s="9">
        <v>0.15</v>
      </c>
      <c r="S49" s="9">
        <v>41.652000000000001</v>
      </c>
      <c r="T49" s="9">
        <v>33.33</v>
      </c>
      <c r="U49" s="9">
        <v>0</v>
      </c>
      <c r="V49" s="9">
        <v>1248.1130423920599</v>
      </c>
    </row>
    <row r="50" spans="1:22">
      <c r="A50" s="7" t="s">
        <v>41</v>
      </c>
      <c r="B50" s="7" t="s">
        <v>133</v>
      </c>
      <c r="C50" s="7" t="s">
        <v>126</v>
      </c>
      <c r="D50" s="8" t="s">
        <v>127</v>
      </c>
      <c r="E50" s="17">
        <v>0.35</v>
      </c>
      <c r="F50" s="9">
        <v>0.35</v>
      </c>
      <c r="G50" s="9">
        <v>30000</v>
      </c>
      <c r="H50" s="9">
        <v>0</v>
      </c>
      <c r="I50" s="9">
        <v>1500000</v>
      </c>
      <c r="J50" s="9">
        <v>0.9</v>
      </c>
      <c r="K50" s="9">
        <v>30</v>
      </c>
      <c r="M50" s="9">
        <v>0.04</v>
      </c>
      <c r="N50" s="9">
        <v>1000000</v>
      </c>
      <c r="O50" s="9">
        <v>8760000000</v>
      </c>
      <c r="P50" s="9">
        <f>P49</f>
        <v>0.69894000000000001</v>
      </c>
      <c r="Q50" s="9">
        <f>Q49</f>
        <v>0.69894000000000001</v>
      </c>
      <c r="R50" s="9">
        <v>0.04</v>
      </c>
      <c r="S50" s="9">
        <v>18.053999999999998</v>
      </c>
      <c r="T50" s="9">
        <v>33.33</v>
      </c>
      <c r="U50" s="9">
        <v>0</v>
      </c>
      <c r="V50" s="9">
        <v>171.05426410986701</v>
      </c>
    </row>
    <row r="51" spans="1:22">
      <c r="A51" s="7" t="s">
        <v>41</v>
      </c>
      <c r="B51" s="7" t="s">
        <v>134</v>
      </c>
      <c r="C51" s="7" t="s">
        <v>123</v>
      </c>
      <c r="D51" s="8" t="s">
        <v>127</v>
      </c>
      <c r="E51" s="17">
        <v>0.48699999999999999</v>
      </c>
      <c r="F51" s="9">
        <v>0</v>
      </c>
      <c r="G51" s="9">
        <v>100000</v>
      </c>
      <c r="H51" s="9">
        <v>0</v>
      </c>
      <c r="I51" s="9">
        <v>1951000</v>
      </c>
      <c r="J51" s="9">
        <v>1</v>
      </c>
      <c r="K51" s="9">
        <v>30</v>
      </c>
      <c r="M51" s="9">
        <v>0.04</v>
      </c>
      <c r="N51" s="9">
        <v>1000000</v>
      </c>
      <c r="O51" s="9">
        <v>53399955.020007998</v>
      </c>
      <c r="P51" s="9">
        <f>P47</f>
        <v>0.26474999999999999</v>
      </c>
      <c r="Q51" s="9">
        <f>Q47</f>
        <v>0.26474999999999999</v>
      </c>
      <c r="R51" s="9">
        <v>0.15</v>
      </c>
      <c r="S51" s="9">
        <v>10</v>
      </c>
      <c r="T51" s="9">
        <v>0</v>
      </c>
      <c r="U51" s="9">
        <v>0</v>
      </c>
      <c r="V51" s="9">
        <v>6894.2927803410703</v>
      </c>
    </row>
    <row r="52" spans="1:22">
      <c r="A52" s="7" t="s">
        <v>41</v>
      </c>
      <c r="B52" s="7" t="s">
        <v>135</v>
      </c>
      <c r="C52" s="7" t="s">
        <v>123</v>
      </c>
      <c r="D52" s="8" t="s">
        <v>124</v>
      </c>
      <c r="E52" s="17">
        <v>1</v>
      </c>
      <c r="F52" s="9">
        <v>0</v>
      </c>
      <c r="G52" s="9">
        <v>35000</v>
      </c>
      <c r="H52" s="9">
        <v>0</v>
      </c>
      <c r="I52" s="9">
        <v>1182000</v>
      </c>
      <c r="J52" s="9">
        <v>1</v>
      </c>
      <c r="K52" s="9">
        <v>25</v>
      </c>
      <c r="M52" s="9">
        <v>0.04</v>
      </c>
      <c r="N52" s="9">
        <v>1000000</v>
      </c>
      <c r="O52" s="9">
        <v>53399955.020007998</v>
      </c>
      <c r="S52" s="9">
        <v>0</v>
      </c>
      <c r="T52" s="9">
        <v>0</v>
      </c>
      <c r="U52" s="9">
        <v>0</v>
      </c>
      <c r="V52" s="9">
        <v>55282.481202403702</v>
      </c>
    </row>
    <row r="53" spans="1:22">
      <c r="A53" s="7" t="s">
        <v>41</v>
      </c>
      <c r="B53" s="7" t="s">
        <v>136</v>
      </c>
      <c r="C53" s="7" t="s">
        <v>123</v>
      </c>
      <c r="D53" s="8" t="s">
        <v>124</v>
      </c>
      <c r="E53" s="17">
        <v>1</v>
      </c>
      <c r="F53" s="9">
        <v>0</v>
      </c>
      <c r="G53" s="9">
        <v>100000</v>
      </c>
      <c r="H53" s="9">
        <v>0</v>
      </c>
      <c r="I53" s="9">
        <v>3934571.42857143</v>
      </c>
      <c r="J53" s="9">
        <v>1</v>
      </c>
      <c r="K53" s="9">
        <v>25</v>
      </c>
      <c r="M53" s="9">
        <v>0.04</v>
      </c>
      <c r="N53" s="9">
        <v>1000000</v>
      </c>
      <c r="O53" s="9">
        <v>53399955.020007998</v>
      </c>
      <c r="S53" s="9">
        <v>0</v>
      </c>
      <c r="T53" s="9">
        <v>0</v>
      </c>
      <c r="U53" s="9">
        <v>0</v>
      </c>
      <c r="V53" s="9">
        <v>11931.4707631087</v>
      </c>
    </row>
    <row r="54" spans="1:22">
      <c r="A54" s="7" t="s">
        <v>41</v>
      </c>
      <c r="B54" s="7" t="s">
        <v>137</v>
      </c>
      <c r="C54" s="7" t="s">
        <v>123</v>
      </c>
      <c r="D54" s="8" t="s">
        <v>124</v>
      </c>
      <c r="E54" s="17">
        <v>1</v>
      </c>
      <c r="F54" s="9">
        <v>0</v>
      </c>
      <c r="G54" s="9">
        <v>25000</v>
      </c>
      <c r="H54" s="9">
        <v>0</v>
      </c>
      <c r="I54" s="9">
        <v>600000</v>
      </c>
      <c r="J54" s="9">
        <v>1</v>
      </c>
      <c r="K54" s="9">
        <v>25</v>
      </c>
      <c r="M54" s="9">
        <v>0.04</v>
      </c>
      <c r="N54" s="9">
        <v>1000000</v>
      </c>
      <c r="O54" s="9">
        <v>53399955.020007998</v>
      </c>
      <c r="S54" s="9">
        <v>0</v>
      </c>
      <c r="T54" s="9">
        <v>0</v>
      </c>
      <c r="V54" s="9">
        <v>63959.325331165601</v>
      </c>
    </row>
    <row r="55" spans="1:22">
      <c r="A55" s="7" t="s">
        <v>42</v>
      </c>
      <c r="B55" s="7" t="s">
        <v>122</v>
      </c>
      <c r="C55" s="7" t="s">
        <v>123</v>
      </c>
      <c r="D55" s="8" t="s">
        <v>124</v>
      </c>
      <c r="E55" s="17">
        <v>0.9</v>
      </c>
      <c r="F55" s="9">
        <v>0</v>
      </c>
      <c r="G55" s="9">
        <v>30000</v>
      </c>
      <c r="H55" s="9">
        <v>0</v>
      </c>
      <c r="I55" s="9">
        <v>3000000</v>
      </c>
      <c r="J55" s="9">
        <v>1</v>
      </c>
      <c r="K55" s="9">
        <v>50</v>
      </c>
      <c r="M55" s="9">
        <v>0.04</v>
      </c>
      <c r="N55" s="9">
        <v>1000000</v>
      </c>
      <c r="O55" s="9">
        <v>8760000000</v>
      </c>
      <c r="R55" s="9">
        <v>0</v>
      </c>
      <c r="S55" s="9">
        <v>0</v>
      </c>
      <c r="T55" s="9">
        <v>0</v>
      </c>
      <c r="U55" s="9">
        <v>0</v>
      </c>
      <c r="V55" s="9">
        <v>5857.4674195989701</v>
      </c>
    </row>
    <row r="56" spans="1:22">
      <c r="A56" s="7" t="s">
        <v>42</v>
      </c>
      <c r="B56" s="7" t="s">
        <v>125</v>
      </c>
      <c r="C56" s="7" t="s">
        <v>126</v>
      </c>
      <c r="D56" s="8" t="s">
        <v>127</v>
      </c>
      <c r="E56" s="17">
        <v>0.34300000000000003</v>
      </c>
      <c r="F56" s="9">
        <v>0</v>
      </c>
      <c r="G56" s="9">
        <v>30000</v>
      </c>
      <c r="H56" s="9">
        <v>0</v>
      </c>
      <c r="I56" s="9">
        <v>6000000</v>
      </c>
      <c r="J56" s="9">
        <v>0.91200000000000003</v>
      </c>
      <c r="K56" s="9">
        <v>40</v>
      </c>
      <c r="M56" s="9">
        <v>0.04</v>
      </c>
      <c r="P56" s="9">
        <v>2.29</v>
      </c>
      <c r="Q56" s="9">
        <v>2.29</v>
      </c>
      <c r="R56" s="9">
        <v>0.04</v>
      </c>
      <c r="S56" s="9">
        <v>1.6559999999999999</v>
      </c>
      <c r="T56" s="9">
        <v>0</v>
      </c>
      <c r="U56" s="9">
        <v>0</v>
      </c>
      <c r="V56" s="9">
        <v>0</v>
      </c>
    </row>
    <row r="57" spans="1:22">
      <c r="A57" s="7" t="s">
        <v>42</v>
      </c>
      <c r="B57" s="7" t="s">
        <v>128</v>
      </c>
      <c r="C57" s="7" t="s">
        <v>126</v>
      </c>
      <c r="D57" s="8" t="s">
        <v>127</v>
      </c>
      <c r="E57" s="17">
        <v>0.38</v>
      </c>
      <c r="F57" s="9">
        <v>0.39900000000000002</v>
      </c>
      <c r="G57" s="9">
        <v>30000</v>
      </c>
      <c r="H57" s="9">
        <v>0</v>
      </c>
      <c r="I57" s="9">
        <v>1500000</v>
      </c>
      <c r="J57" s="9">
        <v>0.95299999999999996</v>
      </c>
      <c r="K57" s="9">
        <v>35</v>
      </c>
      <c r="M57" s="9">
        <v>0.04</v>
      </c>
      <c r="N57" s="9">
        <v>1000000</v>
      </c>
      <c r="O57" s="9">
        <v>8760000000</v>
      </c>
      <c r="P57" s="9">
        <f>P56</f>
        <v>2.29</v>
      </c>
      <c r="Q57" s="9">
        <f>Q56</f>
        <v>2.29</v>
      </c>
      <c r="R57" s="9">
        <v>0.04</v>
      </c>
      <c r="S57" s="9">
        <v>3.96</v>
      </c>
      <c r="T57" s="9">
        <v>33.33</v>
      </c>
      <c r="U57" s="9">
        <v>0</v>
      </c>
      <c r="V57" s="9">
        <v>14928.4207684227</v>
      </c>
    </row>
    <row r="58" spans="1:22">
      <c r="A58" s="7" t="s">
        <v>42</v>
      </c>
      <c r="B58" s="7" t="s">
        <v>129</v>
      </c>
      <c r="C58" s="7" t="s">
        <v>126</v>
      </c>
      <c r="D58" s="8" t="s">
        <v>127</v>
      </c>
      <c r="E58" s="17">
        <v>0.43</v>
      </c>
      <c r="F58" s="9">
        <v>0.33700000000000002</v>
      </c>
      <c r="G58" s="9">
        <v>30000</v>
      </c>
      <c r="H58" s="9">
        <v>0</v>
      </c>
      <c r="I58" s="9">
        <v>1300000</v>
      </c>
      <c r="J58" s="9">
        <v>0.95499999999999996</v>
      </c>
      <c r="K58" s="9">
        <v>35</v>
      </c>
      <c r="M58" s="9">
        <v>0.04</v>
      </c>
      <c r="N58" s="9">
        <v>1000000</v>
      </c>
      <c r="O58" s="9">
        <v>8760000000</v>
      </c>
      <c r="P58" s="18">
        <v>1.3796999999999999</v>
      </c>
      <c r="Q58" s="18">
        <v>1.3796999999999999</v>
      </c>
      <c r="R58" s="9">
        <v>0.06</v>
      </c>
      <c r="S58" s="9">
        <v>10.08</v>
      </c>
      <c r="T58" s="9">
        <v>33.33</v>
      </c>
      <c r="U58" s="9">
        <v>0</v>
      </c>
      <c r="V58" s="9">
        <v>21846.469417204</v>
      </c>
    </row>
    <row r="59" spans="1:22">
      <c r="A59" s="7" t="s">
        <v>42</v>
      </c>
      <c r="B59" s="7" t="s">
        <v>130</v>
      </c>
      <c r="C59" s="7" t="s">
        <v>126</v>
      </c>
      <c r="D59" s="8" t="s">
        <v>127</v>
      </c>
      <c r="E59" s="17">
        <v>0.54200000000000004</v>
      </c>
      <c r="F59" s="9">
        <v>0.20100000000000001</v>
      </c>
      <c r="G59" s="9">
        <v>20000</v>
      </c>
      <c r="H59" s="9">
        <v>0</v>
      </c>
      <c r="I59" s="9">
        <v>800000</v>
      </c>
      <c r="J59" s="9">
        <v>0.96</v>
      </c>
      <c r="K59" s="9">
        <v>25</v>
      </c>
      <c r="M59" s="9">
        <v>0.04</v>
      </c>
      <c r="N59" s="9">
        <v>1000000</v>
      </c>
      <c r="O59" s="9">
        <v>8760000000</v>
      </c>
      <c r="P59" s="9">
        <v>0.26474999999999999</v>
      </c>
      <c r="Q59" s="9">
        <v>0.26474999999999999</v>
      </c>
      <c r="R59" s="9">
        <v>0.08</v>
      </c>
      <c r="S59" s="9">
        <v>26.027999999999999</v>
      </c>
      <c r="T59" s="9">
        <v>33.33</v>
      </c>
      <c r="U59" s="9">
        <v>0</v>
      </c>
      <c r="V59" s="9">
        <v>13488.9919680366</v>
      </c>
    </row>
    <row r="60" spans="1:22">
      <c r="A60" s="7" t="s">
        <v>42</v>
      </c>
      <c r="B60" s="7" t="s">
        <v>131</v>
      </c>
      <c r="C60" s="7" t="s">
        <v>126</v>
      </c>
      <c r="D60" s="8" t="s">
        <v>127</v>
      </c>
      <c r="E60" s="17">
        <v>0.4</v>
      </c>
      <c r="F60" s="9">
        <v>0.20100000000000001</v>
      </c>
      <c r="G60" s="9">
        <v>15000</v>
      </c>
      <c r="H60" s="9">
        <v>0</v>
      </c>
      <c r="I60" s="9">
        <v>400000</v>
      </c>
      <c r="J60" s="9">
        <v>0.94799999999999995</v>
      </c>
      <c r="K60" s="9">
        <v>25</v>
      </c>
      <c r="M60" s="9">
        <v>0.04</v>
      </c>
      <c r="N60" s="9">
        <v>1000000</v>
      </c>
      <c r="O60" s="9">
        <v>8760000000</v>
      </c>
      <c r="P60" s="18">
        <v>0.69894000000000001</v>
      </c>
      <c r="Q60" s="18">
        <v>0.69894000000000001</v>
      </c>
      <c r="R60" s="9">
        <v>0.15</v>
      </c>
      <c r="S60" s="9">
        <v>26.027999999999999</v>
      </c>
      <c r="T60" s="9">
        <v>33.33</v>
      </c>
      <c r="U60" s="9">
        <v>0</v>
      </c>
      <c r="V60" s="9">
        <v>13488.9919680366</v>
      </c>
    </row>
    <row r="61" spans="1:22">
      <c r="A61" s="7" t="s">
        <v>42</v>
      </c>
      <c r="B61" s="7" t="s">
        <v>132</v>
      </c>
      <c r="C61" s="7" t="s">
        <v>126</v>
      </c>
      <c r="D61" s="8" t="s">
        <v>127</v>
      </c>
      <c r="E61" s="17">
        <v>0.35</v>
      </c>
      <c r="F61" s="9">
        <v>0.26600000000000001</v>
      </c>
      <c r="G61" s="9">
        <v>6960</v>
      </c>
      <c r="H61" s="9">
        <v>0</v>
      </c>
      <c r="I61" s="9">
        <v>400000</v>
      </c>
      <c r="J61" s="9">
        <f>J62</f>
        <v>0.9</v>
      </c>
      <c r="K61" s="9">
        <v>25</v>
      </c>
      <c r="M61" s="9">
        <v>0.04</v>
      </c>
      <c r="N61" s="9">
        <v>1000000</v>
      </c>
      <c r="O61" s="9">
        <v>8760000000</v>
      </c>
      <c r="P61" s="9">
        <f>P60</f>
        <v>0.69894000000000001</v>
      </c>
      <c r="Q61" s="9">
        <f>Q60</f>
        <v>0.69894000000000001</v>
      </c>
      <c r="R61" s="9">
        <v>0.15</v>
      </c>
      <c r="S61" s="9">
        <v>41.652000000000001</v>
      </c>
      <c r="T61" s="9">
        <v>33.33</v>
      </c>
      <c r="U61" s="9">
        <v>0</v>
      </c>
      <c r="V61" s="9">
        <v>1248.1130423920599</v>
      </c>
    </row>
    <row r="62" spans="1:22">
      <c r="A62" s="7" t="s">
        <v>42</v>
      </c>
      <c r="B62" s="7" t="s">
        <v>133</v>
      </c>
      <c r="C62" s="7" t="s">
        <v>126</v>
      </c>
      <c r="D62" s="8" t="s">
        <v>127</v>
      </c>
      <c r="E62" s="17">
        <v>0.35</v>
      </c>
      <c r="F62" s="9">
        <v>0.35</v>
      </c>
      <c r="G62" s="9">
        <v>30000</v>
      </c>
      <c r="H62" s="9">
        <v>0</v>
      </c>
      <c r="I62" s="9">
        <v>1500000</v>
      </c>
      <c r="J62" s="9">
        <v>0.9</v>
      </c>
      <c r="K62" s="9">
        <v>30</v>
      </c>
      <c r="M62" s="9">
        <v>0.04</v>
      </c>
      <c r="N62" s="9">
        <v>1000000</v>
      </c>
      <c r="O62" s="9">
        <v>8760000000</v>
      </c>
      <c r="P62" s="9">
        <f>P61</f>
        <v>0.69894000000000001</v>
      </c>
      <c r="Q62" s="9">
        <f>Q61</f>
        <v>0.69894000000000001</v>
      </c>
      <c r="R62" s="9">
        <v>0.04</v>
      </c>
      <c r="S62" s="9">
        <v>18.053999999999998</v>
      </c>
      <c r="T62" s="9">
        <v>33.33</v>
      </c>
      <c r="U62" s="9">
        <v>0</v>
      </c>
      <c r="V62" s="9">
        <v>171.05426410986701</v>
      </c>
    </row>
    <row r="63" spans="1:22">
      <c r="A63" s="7" t="s">
        <v>42</v>
      </c>
      <c r="B63" s="7" t="s">
        <v>134</v>
      </c>
      <c r="C63" s="7" t="s">
        <v>123</v>
      </c>
      <c r="D63" s="8" t="s">
        <v>127</v>
      </c>
      <c r="E63" s="17">
        <v>0.48699999999999999</v>
      </c>
      <c r="F63" s="9">
        <v>0</v>
      </c>
      <c r="G63" s="9">
        <v>100000</v>
      </c>
      <c r="H63" s="9">
        <v>0</v>
      </c>
      <c r="I63" s="9">
        <v>1951000</v>
      </c>
      <c r="J63" s="9">
        <v>1</v>
      </c>
      <c r="K63" s="9">
        <v>30</v>
      </c>
      <c r="M63" s="9">
        <v>0.04</v>
      </c>
      <c r="N63" s="9">
        <v>1000000</v>
      </c>
      <c r="O63" s="9">
        <v>53399955.020007998</v>
      </c>
      <c r="P63" s="9">
        <f>P59</f>
        <v>0.26474999999999999</v>
      </c>
      <c r="Q63" s="9">
        <f>Q59</f>
        <v>0.26474999999999999</v>
      </c>
      <c r="R63" s="9">
        <v>0.15</v>
      </c>
      <c r="S63" s="9">
        <v>10</v>
      </c>
      <c r="T63" s="9">
        <v>0</v>
      </c>
      <c r="U63" s="9">
        <v>0</v>
      </c>
      <c r="V63" s="9">
        <v>6894.2927803410703</v>
      </c>
    </row>
    <row r="64" spans="1:22">
      <c r="A64" s="7" t="s">
        <v>42</v>
      </c>
      <c r="B64" s="7" t="s">
        <v>135</v>
      </c>
      <c r="C64" s="7" t="s">
        <v>123</v>
      </c>
      <c r="D64" s="8" t="s">
        <v>124</v>
      </c>
      <c r="E64" s="17">
        <v>1</v>
      </c>
      <c r="F64" s="9">
        <v>0</v>
      </c>
      <c r="G64" s="9">
        <v>35000</v>
      </c>
      <c r="H64" s="9">
        <v>0</v>
      </c>
      <c r="I64" s="9">
        <v>1182000</v>
      </c>
      <c r="J64" s="9">
        <v>1</v>
      </c>
      <c r="K64" s="9">
        <v>25</v>
      </c>
      <c r="M64" s="9">
        <v>0.04</v>
      </c>
      <c r="N64" s="9">
        <v>1000000</v>
      </c>
      <c r="O64" s="9">
        <v>53399955.020007998</v>
      </c>
      <c r="S64" s="9">
        <v>0</v>
      </c>
      <c r="T64" s="9">
        <v>0</v>
      </c>
      <c r="U64" s="9">
        <v>0</v>
      </c>
      <c r="V64" s="9">
        <v>55282.481202403702</v>
      </c>
    </row>
    <row r="65" spans="1:22">
      <c r="A65" s="7" t="s">
        <v>42</v>
      </c>
      <c r="B65" s="7" t="s">
        <v>136</v>
      </c>
      <c r="C65" s="7" t="s">
        <v>123</v>
      </c>
      <c r="D65" s="8" t="s">
        <v>124</v>
      </c>
      <c r="E65" s="17">
        <v>1</v>
      </c>
      <c r="F65" s="9">
        <v>0</v>
      </c>
      <c r="G65" s="9">
        <v>100000</v>
      </c>
      <c r="H65" s="9">
        <v>0</v>
      </c>
      <c r="I65" s="9">
        <v>3934571.42857143</v>
      </c>
      <c r="J65" s="9">
        <v>1</v>
      </c>
      <c r="K65" s="9">
        <v>25</v>
      </c>
      <c r="M65" s="9">
        <v>0.04</v>
      </c>
      <c r="N65" s="9">
        <v>1000000</v>
      </c>
      <c r="O65" s="9">
        <v>53399955.020007998</v>
      </c>
      <c r="S65" s="9">
        <v>0</v>
      </c>
      <c r="T65" s="9">
        <v>0</v>
      </c>
      <c r="U65" s="9">
        <v>0</v>
      </c>
      <c r="V65" s="9">
        <v>11931.4707631087</v>
      </c>
    </row>
    <row r="66" spans="1:22">
      <c r="A66" s="7" t="s">
        <v>42</v>
      </c>
      <c r="B66" s="7" t="s">
        <v>137</v>
      </c>
      <c r="C66" s="7" t="s">
        <v>123</v>
      </c>
      <c r="D66" s="8" t="s">
        <v>124</v>
      </c>
      <c r="E66" s="17">
        <v>1</v>
      </c>
      <c r="F66" s="9">
        <v>0</v>
      </c>
      <c r="G66" s="9">
        <v>25000</v>
      </c>
      <c r="H66" s="9">
        <v>0</v>
      </c>
      <c r="I66" s="9">
        <v>600000</v>
      </c>
      <c r="J66" s="9">
        <v>1</v>
      </c>
      <c r="K66" s="9">
        <v>25</v>
      </c>
      <c r="M66" s="9">
        <v>0.04</v>
      </c>
      <c r="N66" s="9">
        <v>1000000</v>
      </c>
      <c r="O66" s="9">
        <v>53399955.020007998</v>
      </c>
      <c r="S66" s="9">
        <v>0</v>
      </c>
      <c r="T66" s="9">
        <v>0</v>
      </c>
      <c r="V66" s="9">
        <v>63959.325331165601</v>
      </c>
    </row>
    <row r="67" spans="1:22">
      <c r="A67" s="7" t="s">
        <v>43</v>
      </c>
      <c r="B67" s="7" t="s">
        <v>122</v>
      </c>
      <c r="C67" s="7" t="s">
        <v>123</v>
      </c>
      <c r="D67" s="8" t="s">
        <v>124</v>
      </c>
      <c r="E67" s="17">
        <v>0.9</v>
      </c>
      <c r="F67" s="9">
        <v>0</v>
      </c>
      <c r="G67" s="9">
        <v>30000</v>
      </c>
      <c r="H67" s="9">
        <v>0</v>
      </c>
      <c r="I67" s="9">
        <v>3000000</v>
      </c>
      <c r="J67" s="9">
        <v>1</v>
      </c>
      <c r="K67" s="9">
        <v>50</v>
      </c>
      <c r="M67" s="9">
        <v>0.04</v>
      </c>
      <c r="N67" s="9">
        <v>1000000</v>
      </c>
      <c r="O67" s="9">
        <v>8760000000</v>
      </c>
      <c r="R67" s="9">
        <v>0</v>
      </c>
      <c r="S67" s="9">
        <v>0</v>
      </c>
      <c r="T67" s="9">
        <v>0</v>
      </c>
      <c r="U67" s="9">
        <v>0</v>
      </c>
      <c r="V67" s="9">
        <v>5857.4674195989701</v>
      </c>
    </row>
    <row r="68" spans="1:22">
      <c r="A68" s="7" t="s">
        <v>43</v>
      </c>
      <c r="B68" s="7" t="s">
        <v>125</v>
      </c>
      <c r="C68" s="7" t="s">
        <v>126</v>
      </c>
      <c r="D68" s="8" t="s">
        <v>127</v>
      </c>
      <c r="E68" s="17">
        <v>0.34300000000000003</v>
      </c>
      <c r="F68" s="9">
        <v>0</v>
      </c>
      <c r="G68" s="9">
        <v>30000</v>
      </c>
      <c r="H68" s="9">
        <v>0</v>
      </c>
      <c r="I68" s="9">
        <v>6000000</v>
      </c>
      <c r="J68" s="9">
        <v>0.91200000000000003</v>
      </c>
      <c r="K68" s="9">
        <v>40</v>
      </c>
      <c r="M68" s="9">
        <v>0.04</v>
      </c>
      <c r="P68" s="9">
        <v>2.29</v>
      </c>
      <c r="Q68" s="9">
        <v>2.29</v>
      </c>
      <c r="R68" s="9">
        <v>0.04</v>
      </c>
      <c r="S68" s="9">
        <v>1.6559999999999999</v>
      </c>
      <c r="T68" s="9">
        <v>0</v>
      </c>
      <c r="U68" s="9">
        <v>0</v>
      </c>
      <c r="V68" s="9">
        <v>0</v>
      </c>
    </row>
    <row r="69" spans="1:22">
      <c r="A69" s="7" t="s">
        <v>43</v>
      </c>
      <c r="B69" s="7" t="s">
        <v>128</v>
      </c>
      <c r="C69" s="7" t="s">
        <v>126</v>
      </c>
      <c r="D69" s="8" t="s">
        <v>127</v>
      </c>
      <c r="E69" s="17">
        <v>0.38</v>
      </c>
      <c r="F69" s="9">
        <v>0.39900000000000002</v>
      </c>
      <c r="G69" s="9">
        <v>30000</v>
      </c>
      <c r="H69" s="9">
        <v>0</v>
      </c>
      <c r="I69" s="9">
        <v>1500000</v>
      </c>
      <c r="J69" s="9">
        <v>0.95299999999999996</v>
      </c>
      <c r="K69" s="9">
        <v>35</v>
      </c>
      <c r="M69" s="9">
        <v>0.04</v>
      </c>
      <c r="N69" s="9">
        <v>1000000</v>
      </c>
      <c r="O69" s="9">
        <v>8760000000</v>
      </c>
      <c r="P69" s="9">
        <f>P68</f>
        <v>2.29</v>
      </c>
      <c r="Q69" s="9">
        <f>Q68</f>
        <v>2.29</v>
      </c>
      <c r="R69" s="9">
        <v>0.04</v>
      </c>
      <c r="S69" s="9">
        <v>3.96</v>
      </c>
      <c r="T69" s="9">
        <v>33.33</v>
      </c>
      <c r="U69" s="9">
        <v>0</v>
      </c>
      <c r="V69" s="9">
        <v>14928.4207684227</v>
      </c>
    </row>
    <row r="70" spans="1:22">
      <c r="A70" s="7" t="s">
        <v>43</v>
      </c>
      <c r="B70" s="7" t="s">
        <v>129</v>
      </c>
      <c r="C70" s="7" t="s">
        <v>126</v>
      </c>
      <c r="D70" s="8" t="s">
        <v>127</v>
      </c>
      <c r="E70" s="17">
        <v>0.43</v>
      </c>
      <c r="F70" s="9">
        <v>0.33700000000000002</v>
      </c>
      <c r="G70" s="9">
        <v>30000</v>
      </c>
      <c r="H70" s="9">
        <v>0</v>
      </c>
      <c r="I70" s="9">
        <v>1300000</v>
      </c>
      <c r="J70" s="9">
        <v>0.95499999999999996</v>
      </c>
      <c r="K70" s="9">
        <v>35</v>
      </c>
      <c r="M70" s="9">
        <v>0.04</v>
      </c>
      <c r="N70" s="9">
        <v>1000000</v>
      </c>
      <c r="O70" s="9">
        <v>8760000000</v>
      </c>
      <c r="P70" s="18">
        <v>1.3796999999999999</v>
      </c>
      <c r="Q70" s="18">
        <v>1.3796999999999999</v>
      </c>
      <c r="R70" s="9">
        <v>0.06</v>
      </c>
      <c r="S70" s="9">
        <v>10.08</v>
      </c>
      <c r="T70" s="9">
        <v>33.33</v>
      </c>
      <c r="U70" s="9">
        <v>0</v>
      </c>
      <c r="V70" s="9">
        <v>21846.469417204</v>
      </c>
    </row>
    <row r="71" spans="1:22">
      <c r="A71" s="7" t="s">
        <v>43</v>
      </c>
      <c r="B71" s="7" t="s">
        <v>130</v>
      </c>
      <c r="C71" s="7" t="s">
        <v>126</v>
      </c>
      <c r="D71" s="8" t="s">
        <v>127</v>
      </c>
      <c r="E71" s="17">
        <v>0.54200000000000004</v>
      </c>
      <c r="F71" s="9">
        <v>0.20100000000000001</v>
      </c>
      <c r="G71" s="9">
        <v>20000</v>
      </c>
      <c r="H71" s="9">
        <v>0</v>
      </c>
      <c r="I71" s="9">
        <v>800000</v>
      </c>
      <c r="J71" s="9">
        <v>0.96</v>
      </c>
      <c r="K71" s="9">
        <v>25</v>
      </c>
      <c r="M71" s="9">
        <v>0.04</v>
      </c>
      <c r="N71" s="9">
        <v>1000000</v>
      </c>
      <c r="O71" s="9">
        <v>8760000000</v>
      </c>
      <c r="P71" s="9">
        <v>0.26474999999999999</v>
      </c>
      <c r="Q71" s="9">
        <v>0.26474999999999999</v>
      </c>
      <c r="R71" s="9">
        <v>0.08</v>
      </c>
      <c r="S71" s="9">
        <v>26.027999999999999</v>
      </c>
      <c r="T71" s="9">
        <v>33.33</v>
      </c>
      <c r="U71" s="9">
        <v>0</v>
      </c>
      <c r="V71" s="9">
        <v>13488.9919680366</v>
      </c>
    </row>
    <row r="72" spans="1:22">
      <c r="A72" s="7" t="s">
        <v>43</v>
      </c>
      <c r="B72" s="7" t="s">
        <v>131</v>
      </c>
      <c r="C72" s="7" t="s">
        <v>126</v>
      </c>
      <c r="D72" s="8" t="s">
        <v>127</v>
      </c>
      <c r="E72" s="17">
        <v>0.4</v>
      </c>
      <c r="F72" s="9">
        <v>0.20100000000000001</v>
      </c>
      <c r="G72" s="9">
        <v>15000</v>
      </c>
      <c r="H72" s="9">
        <v>0</v>
      </c>
      <c r="I72" s="9">
        <v>400000</v>
      </c>
      <c r="J72" s="9">
        <v>0.94799999999999995</v>
      </c>
      <c r="K72" s="9">
        <v>25</v>
      </c>
      <c r="M72" s="9">
        <v>0.04</v>
      </c>
      <c r="N72" s="9">
        <v>1000000</v>
      </c>
      <c r="O72" s="9">
        <v>8760000000</v>
      </c>
      <c r="P72" s="18">
        <v>0.69894000000000001</v>
      </c>
      <c r="Q72" s="18">
        <v>0.69894000000000001</v>
      </c>
      <c r="R72" s="9">
        <v>0.15</v>
      </c>
      <c r="S72" s="9">
        <v>26.027999999999999</v>
      </c>
      <c r="T72" s="9">
        <v>33.33</v>
      </c>
      <c r="U72" s="9">
        <v>0</v>
      </c>
      <c r="V72" s="9">
        <v>13488.9919680366</v>
      </c>
    </row>
    <row r="73" spans="1:22">
      <c r="A73" s="7" t="s">
        <v>43</v>
      </c>
      <c r="B73" s="7" t="s">
        <v>132</v>
      </c>
      <c r="C73" s="7" t="s">
        <v>126</v>
      </c>
      <c r="D73" s="8" t="s">
        <v>127</v>
      </c>
      <c r="E73" s="17">
        <v>0.35</v>
      </c>
      <c r="F73" s="9">
        <v>0.26600000000000001</v>
      </c>
      <c r="G73" s="9">
        <v>6960</v>
      </c>
      <c r="H73" s="9">
        <v>0</v>
      </c>
      <c r="I73" s="9">
        <v>400000</v>
      </c>
      <c r="J73" s="9">
        <f>J74</f>
        <v>0.9</v>
      </c>
      <c r="K73" s="9">
        <v>25</v>
      </c>
      <c r="M73" s="9">
        <v>0.04</v>
      </c>
      <c r="N73" s="9">
        <v>1000000</v>
      </c>
      <c r="O73" s="9">
        <v>8760000000</v>
      </c>
      <c r="P73" s="9">
        <f>P72</f>
        <v>0.69894000000000001</v>
      </c>
      <c r="Q73" s="9">
        <f>Q72</f>
        <v>0.69894000000000001</v>
      </c>
      <c r="R73" s="9">
        <v>0.15</v>
      </c>
      <c r="S73" s="9">
        <v>41.652000000000001</v>
      </c>
      <c r="T73" s="9">
        <v>33.33</v>
      </c>
      <c r="U73" s="9">
        <v>0</v>
      </c>
      <c r="V73" s="9">
        <v>1248.1130423920599</v>
      </c>
    </row>
    <row r="74" spans="1:22">
      <c r="A74" s="7" t="s">
        <v>43</v>
      </c>
      <c r="B74" s="7" t="s">
        <v>133</v>
      </c>
      <c r="C74" s="7" t="s">
        <v>126</v>
      </c>
      <c r="D74" s="8" t="s">
        <v>127</v>
      </c>
      <c r="E74" s="17">
        <v>0.35</v>
      </c>
      <c r="F74" s="9">
        <v>0.35</v>
      </c>
      <c r="G74" s="9">
        <v>30000</v>
      </c>
      <c r="H74" s="9">
        <v>0</v>
      </c>
      <c r="I74" s="9">
        <v>1500000</v>
      </c>
      <c r="J74" s="9">
        <v>0.9</v>
      </c>
      <c r="K74" s="9">
        <v>30</v>
      </c>
      <c r="M74" s="9">
        <v>0.04</v>
      </c>
      <c r="N74" s="9">
        <v>1000000</v>
      </c>
      <c r="O74" s="9">
        <v>8760000000</v>
      </c>
      <c r="P74" s="9">
        <f>P73</f>
        <v>0.69894000000000001</v>
      </c>
      <c r="Q74" s="9">
        <f>Q73</f>
        <v>0.69894000000000001</v>
      </c>
      <c r="R74" s="9">
        <v>0.04</v>
      </c>
      <c r="S74" s="9">
        <v>18.053999999999998</v>
      </c>
      <c r="T74" s="9">
        <v>33.33</v>
      </c>
      <c r="U74" s="9">
        <v>0</v>
      </c>
      <c r="V74" s="9">
        <v>171.05426410986701</v>
      </c>
    </row>
    <row r="75" spans="1:22">
      <c r="A75" s="7" t="s">
        <v>43</v>
      </c>
      <c r="B75" s="7" t="s">
        <v>134</v>
      </c>
      <c r="C75" s="7" t="s">
        <v>123</v>
      </c>
      <c r="D75" s="8" t="s">
        <v>127</v>
      </c>
      <c r="E75" s="17">
        <v>0.48699999999999999</v>
      </c>
      <c r="F75" s="9">
        <v>0</v>
      </c>
      <c r="G75" s="9">
        <v>100000</v>
      </c>
      <c r="H75" s="9">
        <v>0</v>
      </c>
      <c r="I75" s="9">
        <v>1951000</v>
      </c>
      <c r="J75" s="9">
        <v>1</v>
      </c>
      <c r="K75" s="9">
        <v>30</v>
      </c>
      <c r="M75" s="9">
        <v>0.04</v>
      </c>
      <c r="N75" s="9">
        <v>1000000</v>
      </c>
      <c r="O75" s="9">
        <v>53399955.020007998</v>
      </c>
      <c r="P75" s="9">
        <f>P71</f>
        <v>0.26474999999999999</v>
      </c>
      <c r="Q75" s="9">
        <f>Q71</f>
        <v>0.26474999999999999</v>
      </c>
      <c r="R75" s="9">
        <v>0.15</v>
      </c>
      <c r="S75" s="9">
        <v>10</v>
      </c>
      <c r="T75" s="9">
        <v>0</v>
      </c>
      <c r="U75" s="9">
        <v>0</v>
      </c>
      <c r="V75" s="9">
        <v>6894.2927803410703</v>
      </c>
    </row>
    <row r="76" spans="1:22">
      <c r="A76" s="7" t="s">
        <v>43</v>
      </c>
      <c r="B76" s="7" t="s">
        <v>135</v>
      </c>
      <c r="C76" s="7" t="s">
        <v>123</v>
      </c>
      <c r="D76" s="8" t="s">
        <v>124</v>
      </c>
      <c r="E76" s="17">
        <v>1</v>
      </c>
      <c r="F76" s="9">
        <v>0</v>
      </c>
      <c r="G76" s="9">
        <v>35000</v>
      </c>
      <c r="H76" s="9">
        <v>0</v>
      </c>
      <c r="I76" s="9">
        <v>1182000</v>
      </c>
      <c r="J76" s="9">
        <v>1</v>
      </c>
      <c r="K76" s="9">
        <v>25</v>
      </c>
      <c r="M76" s="9">
        <v>0.04</v>
      </c>
      <c r="N76" s="9">
        <v>1000000</v>
      </c>
      <c r="O76" s="9">
        <v>53399955.020007998</v>
      </c>
      <c r="S76" s="9">
        <v>0</v>
      </c>
      <c r="T76" s="9">
        <v>0</v>
      </c>
      <c r="U76" s="9">
        <v>0</v>
      </c>
      <c r="V76" s="9">
        <v>55282.481202403702</v>
      </c>
    </row>
    <row r="77" spans="1:22">
      <c r="A77" s="7" t="s">
        <v>43</v>
      </c>
      <c r="B77" s="7" t="s">
        <v>136</v>
      </c>
      <c r="C77" s="7" t="s">
        <v>123</v>
      </c>
      <c r="D77" s="8" t="s">
        <v>124</v>
      </c>
      <c r="E77" s="17">
        <v>1</v>
      </c>
      <c r="F77" s="9">
        <v>0</v>
      </c>
      <c r="G77" s="9">
        <v>100000</v>
      </c>
      <c r="H77" s="9">
        <v>0</v>
      </c>
      <c r="I77" s="9">
        <v>3934571.42857143</v>
      </c>
      <c r="J77" s="9">
        <v>1</v>
      </c>
      <c r="K77" s="9">
        <v>25</v>
      </c>
      <c r="M77" s="9">
        <v>0.04</v>
      </c>
      <c r="N77" s="9">
        <v>1000000</v>
      </c>
      <c r="O77" s="9">
        <v>53399955.020007998</v>
      </c>
      <c r="S77" s="9">
        <v>0</v>
      </c>
      <c r="T77" s="9">
        <v>0</v>
      </c>
      <c r="U77" s="9">
        <v>0</v>
      </c>
      <c r="V77" s="9">
        <v>11931.4707631087</v>
      </c>
    </row>
    <row r="78" spans="1:22">
      <c r="A78" s="7" t="s">
        <v>43</v>
      </c>
      <c r="B78" s="7" t="s">
        <v>137</v>
      </c>
      <c r="C78" s="7" t="s">
        <v>123</v>
      </c>
      <c r="D78" s="8" t="s">
        <v>124</v>
      </c>
      <c r="E78" s="17">
        <v>1</v>
      </c>
      <c r="F78" s="9">
        <v>0</v>
      </c>
      <c r="G78" s="9">
        <v>25000</v>
      </c>
      <c r="H78" s="9">
        <v>0</v>
      </c>
      <c r="I78" s="9">
        <v>600000</v>
      </c>
      <c r="J78" s="9">
        <v>1</v>
      </c>
      <c r="K78" s="9">
        <v>25</v>
      </c>
      <c r="M78" s="9">
        <v>0.04</v>
      </c>
      <c r="N78" s="9">
        <v>1000000</v>
      </c>
      <c r="O78" s="9">
        <v>53399955.020007998</v>
      </c>
      <c r="S78" s="9">
        <v>0</v>
      </c>
      <c r="T78" s="9">
        <v>0</v>
      </c>
      <c r="V78" s="9">
        <v>63959.325331165601</v>
      </c>
    </row>
    <row r="79" spans="1:22">
      <c r="A79" s="7" t="s">
        <v>44</v>
      </c>
      <c r="B79" s="7" t="s">
        <v>122</v>
      </c>
      <c r="C79" s="7" t="s">
        <v>123</v>
      </c>
      <c r="D79" s="8" t="s">
        <v>124</v>
      </c>
      <c r="E79" s="17">
        <v>0.9</v>
      </c>
      <c r="F79" s="9">
        <v>0</v>
      </c>
      <c r="G79" s="9">
        <v>30000</v>
      </c>
      <c r="H79" s="9">
        <v>0</v>
      </c>
      <c r="I79" s="9">
        <v>3000000</v>
      </c>
      <c r="J79" s="9">
        <v>1</v>
      </c>
      <c r="K79" s="9">
        <v>50</v>
      </c>
      <c r="M79" s="9">
        <v>0.04</v>
      </c>
      <c r="N79" s="9">
        <v>1000000</v>
      </c>
      <c r="O79" s="9">
        <v>8760000000</v>
      </c>
      <c r="R79" s="9">
        <v>0</v>
      </c>
      <c r="S79" s="9">
        <v>0</v>
      </c>
      <c r="T79" s="9">
        <v>0</v>
      </c>
      <c r="U79" s="9">
        <v>0</v>
      </c>
      <c r="V79" s="9">
        <v>5857.4674195989701</v>
      </c>
    </row>
    <row r="80" spans="1:22">
      <c r="A80" s="7" t="s">
        <v>44</v>
      </c>
      <c r="B80" s="7" t="s">
        <v>125</v>
      </c>
      <c r="C80" s="7" t="s">
        <v>126</v>
      </c>
      <c r="D80" s="8" t="s">
        <v>127</v>
      </c>
      <c r="E80" s="17">
        <v>0.34300000000000003</v>
      </c>
      <c r="F80" s="9">
        <v>0</v>
      </c>
      <c r="G80" s="9">
        <v>30000</v>
      </c>
      <c r="H80" s="9">
        <v>0</v>
      </c>
      <c r="I80" s="9">
        <v>6000000</v>
      </c>
      <c r="J80" s="9">
        <v>0.91200000000000003</v>
      </c>
      <c r="K80" s="9">
        <v>40</v>
      </c>
      <c r="M80" s="9">
        <v>0.04</v>
      </c>
      <c r="P80" s="9">
        <v>2.29</v>
      </c>
      <c r="Q80" s="9">
        <v>2.29</v>
      </c>
      <c r="R80" s="9">
        <v>0.04</v>
      </c>
      <c r="S80" s="9">
        <v>1.6559999999999999</v>
      </c>
      <c r="T80" s="9">
        <v>0</v>
      </c>
      <c r="U80" s="9">
        <v>0</v>
      </c>
      <c r="V80" s="9">
        <v>0</v>
      </c>
    </row>
    <row r="81" spans="1:22">
      <c r="A81" s="7" t="s">
        <v>44</v>
      </c>
      <c r="B81" s="7" t="s">
        <v>128</v>
      </c>
      <c r="C81" s="7" t="s">
        <v>126</v>
      </c>
      <c r="D81" s="8" t="s">
        <v>127</v>
      </c>
      <c r="E81" s="17">
        <v>0.38</v>
      </c>
      <c r="F81" s="9">
        <v>0.39900000000000002</v>
      </c>
      <c r="G81" s="9">
        <v>30000</v>
      </c>
      <c r="H81" s="9">
        <v>0</v>
      </c>
      <c r="I81" s="9">
        <v>1500000</v>
      </c>
      <c r="J81" s="9">
        <v>0.95299999999999996</v>
      </c>
      <c r="K81" s="9">
        <v>35</v>
      </c>
      <c r="M81" s="9">
        <v>0.04</v>
      </c>
      <c r="N81" s="9">
        <v>1000000</v>
      </c>
      <c r="O81" s="9">
        <v>8760000000</v>
      </c>
      <c r="P81" s="9">
        <f>P80</f>
        <v>2.29</v>
      </c>
      <c r="Q81" s="9">
        <f>Q80</f>
        <v>2.29</v>
      </c>
      <c r="R81" s="9">
        <v>0.04</v>
      </c>
      <c r="S81" s="9">
        <v>3.96</v>
      </c>
      <c r="T81" s="9">
        <v>33.33</v>
      </c>
      <c r="U81" s="9">
        <v>0</v>
      </c>
      <c r="V81" s="9">
        <v>14928.4207684227</v>
      </c>
    </row>
    <row r="82" spans="1:22">
      <c r="A82" s="7" t="s">
        <v>44</v>
      </c>
      <c r="B82" s="7" t="s">
        <v>129</v>
      </c>
      <c r="C82" s="7" t="s">
        <v>126</v>
      </c>
      <c r="D82" s="8" t="s">
        <v>127</v>
      </c>
      <c r="E82" s="17">
        <v>0.43</v>
      </c>
      <c r="F82" s="9">
        <v>0.33700000000000002</v>
      </c>
      <c r="G82" s="9">
        <v>30000</v>
      </c>
      <c r="H82" s="9">
        <v>0</v>
      </c>
      <c r="I82" s="9">
        <v>1300000</v>
      </c>
      <c r="J82" s="9">
        <v>0.95499999999999996</v>
      </c>
      <c r="K82" s="9">
        <v>35</v>
      </c>
      <c r="M82" s="9">
        <v>0.04</v>
      </c>
      <c r="N82" s="9">
        <v>1000000</v>
      </c>
      <c r="O82" s="9">
        <v>8760000000</v>
      </c>
      <c r="P82" s="18">
        <v>1.3796999999999999</v>
      </c>
      <c r="Q82" s="18">
        <v>1.3796999999999999</v>
      </c>
      <c r="R82" s="9">
        <v>0.06</v>
      </c>
      <c r="S82" s="9">
        <v>10.08</v>
      </c>
      <c r="T82" s="9">
        <v>33.33</v>
      </c>
      <c r="U82" s="9">
        <v>0</v>
      </c>
      <c r="V82" s="9">
        <v>21846.469417204</v>
      </c>
    </row>
    <row r="83" spans="1:22">
      <c r="A83" s="7" t="s">
        <v>44</v>
      </c>
      <c r="B83" s="7" t="s">
        <v>130</v>
      </c>
      <c r="C83" s="7" t="s">
        <v>126</v>
      </c>
      <c r="D83" s="8" t="s">
        <v>127</v>
      </c>
      <c r="E83" s="17">
        <v>0.54200000000000004</v>
      </c>
      <c r="F83" s="9">
        <v>0.20100000000000001</v>
      </c>
      <c r="G83" s="9">
        <v>20000</v>
      </c>
      <c r="H83" s="9">
        <v>0</v>
      </c>
      <c r="I83" s="9">
        <v>800000</v>
      </c>
      <c r="J83" s="9">
        <v>0.96</v>
      </c>
      <c r="K83" s="9">
        <v>25</v>
      </c>
      <c r="M83" s="9">
        <v>0.04</v>
      </c>
      <c r="N83" s="9">
        <v>1000000</v>
      </c>
      <c r="O83" s="9">
        <v>8760000000</v>
      </c>
      <c r="P83" s="9">
        <v>0.26474999999999999</v>
      </c>
      <c r="Q83" s="9">
        <v>0.26474999999999999</v>
      </c>
      <c r="R83" s="9">
        <v>0.08</v>
      </c>
      <c r="S83" s="9">
        <v>26.027999999999999</v>
      </c>
      <c r="T83" s="9">
        <v>33.33</v>
      </c>
      <c r="U83" s="9">
        <v>0</v>
      </c>
      <c r="V83" s="9">
        <v>13488.9919680366</v>
      </c>
    </row>
    <row r="84" spans="1:22">
      <c r="A84" s="7" t="s">
        <v>44</v>
      </c>
      <c r="B84" s="7" t="s">
        <v>131</v>
      </c>
      <c r="C84" s="7" t="s">
        <v>126</v>
      </c>
      <c r="D84" s="8" t="s">
        <v>127</v>
      </c>
      <c r="E84" s="17">
        <v>0.4</v>
      </c>
      <c r="F84" s="9">
        <v>0.20100000000000001</v>
      </c>
      <c r="G84" s="9">
        <v>15000</v>
      </c>
      <c r="H84" s="9">
        <v>0</v>
      </c>
      <c r="I84" s="9">
        <v>400000</v>
      </c>
      <c r="J84" s="9">
        <v>0.94799999999999995</v>
      </c>
      <c r="K84" s="9">
        <v>25</v>
      </c>
      <c r="M84" s="9">
        <v>0.04</v>
      </c>
      <c r="N84" s="9">
        <v>1000000</v>
      </c>
      <c r="O84" s="9">
        <v>8760000000</v>
      </c>
      <c r="P84" s="18">
        <v>0.69894000000000001</v>
      </c>
      <c r="Q84" s="18">
        <v>0.69894000000000001</v>
      </c>
      <c r="R84" s="9">
        <v>0.15</v>
      </c>
      <c r="S84" s="9">
        <v>26.027999999999999</v>
      </c>
      <c r="T84" s="9">
        <v>33.33</v>
      </c>
      <c r="U84" s="9">
        <v>0</v>
      </c>
      <c r="V84" s="9">
        <v>13488.9919680366</v>
      </c>
    </row>
    <row r="85" spans="1:22">
      <c r="A85" s="7" t="s">
        <v>44</v>
      </c>
      <c r="B85" s="7" t="s">
        <v>132</v>
      </c>
      <c r="C85" s="7" t="s">
        <v>126</v>
      </c>
      <c r="D85" s="8" t="s">
        <v>127</v>
      </c>
      <c r="E85" s="17">
        <v>0.35</v>
      </c>
      <c r="F85" s="9">
        <v>0.26600000000000001</v>
      </c>
      <c r="G85" s="9">
        <v>6960</v>
      </c>
      <c r="H85" s="9">
        <v>0</v>
      </c>
      <c r="I85" s="9">
        <v>400000</v>
      </c>
      <c r="J85" s="9">
        <f>J86</f>
        <v>0.9</v>
      </c>
      <c r="K85" s="9">
        <v>25</v>
      </c>
      <c r="M85" s="9">
        <v>0.04</v>
      </c>
      <c r="N85" s="9">
        <v>1000000</v>
      </c>
      <c r="O85" s="9">
        <v>8760000000</v>
      </c>
      <c r="P85" s="9">
        <f>P84</f>
        <v>0.69894000000000001</v>
      </c>
      <c r="Q85" s="9">
        <f>Q84</f>
        <v>0.69894000000000001</v>
      </c>
      <c r="R85" s="9">
        <v>0.15</v>
      </c>
      <c r="S85" s="9">
        <v>41.652000000000001</v>
      </c>
      <c r="T85" s="9">
        <v>33.33</v>
      </c>
      <c r="U85" s="9">
        <v>0</v>
      </c>
      <c r="V85" s="9">
        <v>1248.1130423920599</v>
      </c>
    </row>
    <row r="86" spans="1:22">
      <c r="A86" s="7" t="s">
        <v>44</v>
      </c>
      <c r="B86" s="7" t="s">
        <v>133</v>
      </c>
      <c r="C86" s="7" t="s">
        <v>126</v>
      </c>
      <c r="D86" s="8" t="s">
        <v>127</v>
      </c>
      <c r="E86" s="17">
        <v>0.35</v>
      </c>
      <c r="F86" s="9">
        <v>0.35</v>
      </c>
      <c r="G86" s="9">
        <v>30000</v>
      </c>
      <c r="H86" s="9">
        <v>0</v>
      </c>
      <c r="I86" s="9">
        <v>1500000</v>
      </c>
      <c r="J86" s="9">
        <v>0.9</v>
      </c>
      <c r="K86" s="9">
        <v>30</v>
      </c>
      <c r="M86" s="9">
        <v>0.04</v>
      </c>
      <c r="N86" s="9">
        <v>1000000</v>
      </c>
      <c r="O86" s="9">
        <v>8760000000</v>
      </c>
      <c r="P86" s="9">
        <f>P85</f>
        <v>0.69894000000000001</v>
      </c>
      <c r="Q86" s="9">
        <f>Q85</f>
        <v>0.69894000000000001</v>
      </c>
      <c r="R86" s="9">
        <v>0.04</v>
      </c>
      <c r="S86" s="9">
        <v>18.053999999999998</v>
      </c>
      <c r="T86" s="9">
        <v>33.33</v>
      </c>
      <c r="U86" s="9">
        <v>0</v>
      </c>
      <c r="V86" s="9">
        <v>171.05426410986701</v>
      </c>
    </row>
    <row r="87" spans="1:22">
      <c r="A87" s="7" t="s">
        <v>44</v>
      </c>
      <c r="B87" s="7" t="s">
        <v>134</v>
      </c>
      <c r="C87" s="7" t="s">
        <v>123</v>
      </c>
      <c r="D87" s="8" t="s">
        <v>127</v>
      </c>
      <c r="E87" s="17">
        <v>0.48699999999999999</v>
      </c>
      <c r="F87" s="9">
        <v>0</v>
      </c>
      <c r="G87" s="9">
        <v>100000</v>
      </c>
      <c r="H87" s="9">
        <v>0</v>
      </c>
      <c r="I87" s="9">
        <v>1951000</v>
      </c>
      <c r="J87" s="9">
        <v>1</v>
      </c>
      <c r="K87" s="9">
        <v>30</v>
      </c>
      <c r="M87" s="9">
        <v>0.04</v>
      </c>
      <c r="N87" s="9">
        <v>1000000</v>
      </c>
      <c r="O87" s="9">
        <v>53399955.020007998</v>
      </c>
      <c r="P87" s="9">
        <f>P83</f>
        <v>0.26474999999999999</v>
      </c>
      <c r="Q87" s="9">
        <f>Q83</f>
        <v>0.26474999999999999</v>
      </c>
      <c r="R87" s="9">
        <v>0.15</v>
      </c>
      <c r="S87" s="9">
        <v>10</v>
      </c>
      <c r="T87" s="9">
        <v>0</v>
      </c>
      <c r="U87" s="9">
        <v>0</v>
      </c>
      <c r="V87" s="9">
        <v>6894.2927803410703</v>
      </c>
    </row>
    <row r="88" spans="1:22">
      <c r="A88" s="7" t="s">
        <v>44</v>
      </c>
      <c r="B88" s="7" t="s">
        <v>135</v>
      </c>
      <c r="C88" s="7" t="s">
        <v>123</v>
      </c>
      <c r="D88" s="8" t="s">
        <v>124</v>
      </c>
      <c r="E88" s="17">
        <v>1</v>
      </c>
      <c r="F88" s="9">
        <v>0</v>
      </c>
      <c r="G88" s="9">
        <v>35000</v>
      </c>
      <c r="H88" s="9">
        <v>0</v>
      </c>
      <c r="I88" s="9">
        <v>1182000</v>
      </c>
      <c r="J88" s="9">
        <v>1</v>
      </c>
      <c r="K88" s="9">
        <v>25</v>
      </c>
      <c r="M88" s="9">
        <v>0.04</v>
      </c>
      <c r="N88" s="9">
        <v>1000000</v>
      </c>
      <c r="O88" s="9">
        <v>53399955.020007998</v>
      </c>
      <c r="S88" s="9">
        <v>0</v>
      </c>
      <c r="T88" s="9">
        <v>0</v>
      </c>
      <c r="U88" s="9">
        <v>0</v>
      </c>
      <c r="V88" s="9">
        <v>55282.481202403702</v>
      </c>
    </row>
    <row r="89" spans="1:22">
      <c r="A89" s="7" t="s">
        <v>44</v>
      </c>
      <c r="B89" s="7" t="s">
        <v>136</v>
      </c>
      <c r="C89" s="7" t="s">
        <v>123</v>
      </c>
      <c r="D89" s="8" t="s">
        <v>124</v>
      </c>
      <c r="E89" s="17">
        <v>1</v>
      </c>
      <c r="F89" s="9">
        <v>0</v>
      </c>
      <c r="G89" s="9">
        <v>100000</v>
      </c>
      <c r="H89" s="9">
        <v>0</v>
      </c>
      <c r="I89" s="9">
        <v>3934571.42857143</v>
      </c>
      <c r="J89" s="9">
        <v>1</v>
      </c>
      <c r="K89" s="9">
        <v>25</v>
      </c>
      <c r="M89" s="9">
        <v>0.04</v>
      </c>
      <c r="N89" s="9">
        <v>1000000</v>
      </c>
      <c r="O89" s="9">
        <v>53399955.020007998</v>
      </c>
      <c r="S89" s="9">
        <v>0</v>
      </c>
      <c r="T89" s="9">
        <v>0</v>
      </c>
      <c r="U89" s="9">
        <v>0</v>
      </c>
      <c r="V89" s="9">
        <v>11931.4707631087</v>
      </c>
    </row>
    <row r="90" spans="1:22">
      <c r="A90" s="7" t="s">
        <v>44</v>
      </c>
      <c r="B90" s="7" t="s">
        <v>137</v>
      </c>
      <c r="C90" s="7" t="s">
        <v>123</v>
      </c>
      <c r="D90" s="8" t="s">
        <v>124</v>
      </c>
      <c r="E90" s="17">
        <v>1</v>
      </c>
      <c r="F90" s="9">
        <v>0</v>
      </c>
      <c r="G90" s="9">
        <v>25000</v>
      </c>
      <c r="H90" s="9">
        <v>0</v>
      </c>
      <c r="I90" s="9">
        <v>600000</v>
      </c>
      <c r="J90" s="9">
        <v>1</v>
      </c>
      <c r="K90" s="9">
        <v>25</v>
      </c>
      <c r="M90" s="9">
        <v>0.04</v>
      </c>
      <c r="N90" s="9">
        <v>1000000</v>
      </c>
      <c r="O90" s="9">
        <v>53399955.020007998</v>
      </c>
      <c r="S90" s="9">
        <v>0</v>
      </c>
      <c r="T90" s="9">
        <v>0</v>
      </c>
      <c r="V90" s="9">
        <v>63959.325331165601</v>
      </c>
    </row>
    <row r="91" spans="1:22">
      <c r="A91" s="7" t="s">
        <v>46</v>
      </c>
      <c r="B91" s="7" t="s">
        <v>122</v>
      </c>
      <c r="C91" s="7" t="s">
        <v>123</v>
      </c>
      <c r="D91" s="8" t="s">
        <v>124</v>
      </c>
      <c r="E91" s="17">
        <v>0.9</v>
      </c>
      <c r="F91" s="9">
        <v>0</v>
      </c>
      <c r="G91" s="9">
        <v>30000</v>
      </c>
      <c r="H91" s="9">
        <v>0</v>
      </c>
      <c r="I91" s="9">
        <v>3000000</v>
      </c>
      <c r="J91" s="9">
        <v>1</v>
      </c>
      <c r="K91" s="9">
        <v>50</v>
      </c>
      <c r="M91" s="9">
        <v>0.04</v>
      </c>
      <c r="N91" s="9">
        <v>1000000</v>
      </c>
      <c r="O91" s="9">
        <v>8760000000</v>
      </c>
      <c r="R91" s="9">
        <v>0</v>
      </c>
      <c r="S91" s="9">
        <v>0</v>
      </c>
      <c r="T91" s="9">
        <v>0</v>
      </c>
      <c r="U91" s="9">
        <v>0</v>
      </c>
      <c r="V91" s="9">
        <v>5857.4674195989701</v>
      </c>
    </row>
    <row r="92" spans="1:22">
      <c r="A92" s="7" t="s">
        <v>46</v>
      </c>
      <c r="B92" s="7" t="s">
        <v>125</v>
      </c>
      <c r="C92" s="7" t="s">
        <v>126</v>
      </c>
      <c r="D92" s="8" t="s">
        <v>127</v>
      </c>
      <c r="E92" s="17">
        <v>0.34300000000000003</v>
      </c>
      <c r="F92" s="9">
        <v>0</v>
      </c>
      <c r="G92" s="9">
        <v>30000</v>
      </c>
      <c r="H92" s="9">
        <v>0</v>
      </c>
      <c r="I92" s="9">
        <v>6000000</v>
      </c>
      <c r="J92" s="9">
        <v>0.91200000000000003</v>
      </c>
      <c r="K92" s="9">
        <v>40</v>
      </c>
      <c r="M92" s="9">
        <v>0.04</v>
      </c>
      <c r="P92" s="9">
        <v>2.29</v>
      </c>
      <c r="Q92" s="9">
        <v>2.29</v>
      </c>
      <c r="R92" s="9">
        <v>0.04</v>
      </c>
      <c r="S92" s="9">
        <v>1.6559999999999999</v>
      </c>
      <c r="T92" s="9">
        <v>0</v>
      </c>
      <c r="U92" s="9">
        <v>0</v>
      </c>
      <c r="V92" s="9">
        <v>0</v>
      </c>
    </row>
    <row r="93" spans="1:22">
      <c r="A93" s="7" t="s">
        <v>46</v>
      </c>
      <c r="B93" s="7" t="s">
        <v>128</v>
      </c>
      <c r="C93" s="7" t="s">
        <v>126</v>
      </c>
      <c r="D93" s="8" t="s">
        <v>127</v>
      </c>
      <c r="E93" s="17">
        <v>0.38</v>
      </c>
      <c r="F93" s="9">
        <v>0.39900000000000002</v>
      </c>
      <c r="G93" s="9">
        <v>30000</v>
      </c>
      <c r="H93" s="9">
        <v>0</v>
      </c>
      <c r="I93" s="9">
        <v>1500000</v>
      </c>
      <c r="J93" s="9">
        <v>0.95299999999999996</v>
      </c>
      <c r="K93" s="9">
        <v>35</v>
      </c>
      <c r="M93" s="9">
        <v>0.04</v>
      </c>
      <c r="N93" s="9">
        <v>1000000</v>
      </c>
      <c r="O93" s="9">
        <v>8760000000</v>
      </c>
      <c r="P93" s="9">
        <f>P92</f>
        <v>2.29</v>
      </c>
      <c r="Q93" s="9">
        <f>Q92</f>
        <v>2.29</v>
      </c>
      <c r="R93" s="9">
        <v>0.04</v>
      </c>
      <c r="S93" s="9">
        <v>3.96</v>
      </c>
      <c r="T93" s="9">
        <v>33.33</v>
      </c>
      <c r="U93" s="9">
        <v>0</v>
      </c>
      <c r="V93" s="9">
        <v>14928.4207684227</v>
      </c>
    </row>
    <row r="94" spans="1:22">
      <c r="A94" s="7" t="s">
        <v>46</v>
      </c>
      <c r="B94" s="7" t="s">
        <v>129</v>
      </c>
      <c r="C94" s="7" t="s">
        <v>126</v>
      </c>
      <c r="D94" s="8" t="s">
        <v>127</v>
      </c>
      <c r="E94" s="17">
        <v>0.43</v>
      </c>
      <c r="F94" s="9">
        <v>0.33700000000000002</v>
      </c>
      <c r="G94" s="9">
        <v>30000</v>
      </c>
      <c r="H94" s="9">
        <v>0</v>
      </c>
      <c r="I94" s="9">
        <v>1300000</v>
      </c>
      <c r="J94" s="9">
        <v>0.95499999999999996</v>
      </c>
      <c r="K94" s="9">
        <v>35</v>
      </c>
      <c r="M94" s="9">
        <v>0.04</v>
      </c>
      <c r="N94" s="9">
        <v>1000000</v>
      </c>
      <c r="O94" s="9">
        <v>8760000000</v>
      </c>
      <c r="P94" s="18">
        <v>1.3796999999999999</v>
      </c>
      <c r="Q94" s="18">
        <v>1.3796999999999999</v>
      </c>
      <c r="R94" s="9">
        <v>0.06</v>
      </c>
      <c r="S94" s="9">
        <v>10.08</v>
      </c>
      <c r="T94" s="9">
        <v>33.33</v>
      </c>
      <c r="U94" s="9">
        <v>0</v>
      </c>
      <c r="V94" s="9">
        <v>21846.469417204</v>
      </c>
    </row>
    <row r="95" spans="1:22">
      <c r="A95" s="7" t="s">
        <v>46</v>
      </c>
      <c r="B95" s="7" t="s">
        <v>130</v>
      </c>
      <c r="C95" s="7" t="s">
        <v>126</v>
      </c>
      <c r="D95" s="8" t="s">
        <v>127</v>
      </c>
      <c r="E95" s="17">
        <v>0.54200000000000004</v>
      </c>
      <c r="F95" s="9">
        <v>0.20100000000000001</v>
      </c>
      <c r="G95" s="9">
        <v>20000</v>
      </c>
      <c r="H95" s="9">
        <v>0</v>
      </c>
      <c r="I95" s="9">
        <v>800000</v>
      </c>
      <c r="J95" s="9">
        <v>0.96</v>
      </c>
      <c r="K95" s="9">
        <v>25</v>
      </c>
      <c r="M95" s="9">
        <v>0.04</v>
      </c>
      <c r="N95" s="9">
        <v>1000000</v>
      </c>
      <c r="O95" s="9">
        <v>8760000000</v>
      </c>
      <c r="P95" s="9">
        <v>0.26474999999999999</v>
      </c>
      <c r="Q95" s="9">
        <v>0.26474999999999999</v>
      </c>
      <c r="R95" s="9">
        <v>0.08</v>
      </c>
      <c r="S95" s="9">
        <v>26.027999999999999</v>
      </c>
      <c r="T95" s="9">
        <v>33.33</v>
      </c>
      <c r="U95" s="9">
        <v>0</v>
      </c>
      <c r="V95" s="9">
        <v>13488.9919680366</v>
      </c>
    </row>
    <row r="96" spans="1:22">
      <c r="A96" s="7" t="s">
        <v>46</v>
      </c>
      <c r="B96" s="7" t="s">
        <v>131</v>
      </c>
      <c r="C96" s="7" t="s">
        <v>126</v>
      </c>
      <c r="D96" s="8" t="s">
        <v>127</v>
      </c>
      <c r="E96" s="17">
        <v>0.4</v>
      </c>
      <c r="F96" s="9">
        <v>0.20100000000000001</v>
      </c>
      <c r="G96" s="9">
        <v>15000</v>
      </c>
      <c r="H96" s="9">
        <v>0</v>
      </c>
      <c r="I96" s="9">
        <v>400000</v>
      </c>
      <c r="J96" s="9">
        <v>0.94799999999999995</v>
      </c>
      <c r="K96" s="9">
        <v>25</v>
      </c>
      <c r="M96" s="9">
        <v>0.04</v>
      </c>
      <c r="N96" s="9">
        <v>1000000</v>
      </c>
      <c r="O96" s="9">
        <v>8760000000</v>
      </c>
      <c r="P96" s="18">
        <v>0.69894000000000001</v>
      </c>
      <c r="Q96" s="18">
        <v>0.69894000000000001</v>
      </c>
      <c r="R96" s="9">
        <v>0.15</v>
      </c>
      <c r="S96" s="9">
        <v>26.027999999999999</v>
      </c>
      <c r="T96" s="9">
        <v>33.33</v>
      </c>
      <c r="U96" s="9">
        <v>0</v>
      </c>
      <c r="V96" s="9">
        <v>13488.9919680366</v>
      </c>
    </row>
    <row r="97" spans="1:22">
      <c r="A97" s="7" t="s">
        <v>46</v>
      </c>
      <c r="B97" s="7" t="s">
        <v>132</v>
      </c>
      <c r="C97" s="7" t="s">
        <v>126</v>
      </c>
      <c r="D97" s="8" t="s">
        <v>127</v>
      </c>
      <c r="E97" s="17">
        <v>0.35</v>
      </c>
      <c r="F97" s="9">
        <v>0.26600000000000001</v>
      </c>
      <c r="G97" s="9">
        <v>6960</v>
      </c>
      <c r="H97" s="9">
        <v>0</v>
      </c>
      <c r="I97" s="9">
        <v>400000</v>
      </c>
      <c r="J97" s="9">
        <f>J98</f>
        <v>0.9</v>
      </c>
      <c r="K97" s="9">
        <v>25</v>
      </c>
      <c r="M97" s="9">
        <v>0.04</v>
      </c>
      <c r="N97" s="9">
        <v>1000000</v>
      </c>
      <c r="O97" s="9">
        <v>8760000000</v>
      </c>
      <c r="P97" s="9">
        <f>P96</f>
        <v>0.69894000000000001</v>
      </c>
      <c r="Q97" s="9">
        <f>Q96</f>
        <v>0.69894000000000001</v>
      </c>
      <c r="R97" s="9">
        <v>0.15</v>
      </c>
      <c r="S97" s="9">
        <v>41.652000000000001</v>
      </c>
      <c r="T97" s="9">
        <v>33.33</v>
      </c>
      <c r="U97" s="9">
        <v>0</v>
      </c>
      <c r="V97" s="9">
        <v>1248.1130423920599</v>
      </c>
    </row>
    <row r="98" spans="1:22">
      <c r="A98" s="7" t="s">
        <v>46</v>
      </c>
      <c r="B98" s="7" t="s">
        <v>133</v>
      </c>
      <c r="C98" s="7" t="s">
        <v>126</v>
      </c>
      <c r="D98" s="8" t="s">
        <v>127</v>
      </c>
      <c r="E98" s="17">
        <v>0.35</v>
      </c>
      <c r="F98" s="9">
        <v>0.35</v>
      </c>
      <c r="G98" s="9">
        <v>30000</v>
      </c>
      <c r="H98" s="9">
        <v>0</v>
      </c>
      <c r="I98" s="9">
        <v>1500000</v>
      </c>
      <c r="J98" s="9">
        <v>0.9</v>
      </c>
      <c r="K98" s="9">
        <v>30</v>
      </c>
      <c r="M98" s="9">
        <v>0.04</v>
      </c>
      <c r="N98" s="9">
        <v>1000000</v>
      </c>
      <c r="O98" s="9">
        <v>8760000000</v>
      </c>
      <c r="P98" s="9">
        <f>P97</f>
        <v>0.69894000000000001</v>
      </c>
      <c r="Q98" s="9">
        <f>Q97</f>
        <v>0.69894000000000001</v>
      </c>
      <c r="R98" s="9">
        <v>0.04</v>
      </c>
      <c r="S98" s="9">
        <v>18.053999999999998</v>
      </c>
      <c r="T98" s="9">
        <v>33.33</v>
      </c>
      <c r="U98" s="9">
        <v>0</v>
      </c>
      <c r="V98" s="9">
        <v>171.05426410986701</v>
      </c>
    </row>
    <row r="99" spans="1:22">
      <c r="A99" s="7" t="s">
        <v>46</v>
      </c>
      <c r="B99" s="7" t="s">
        <v>134</v>
      </c>
      <c r="C99" s="7" t="s">
        <v>123</v>
      </c>
      <c r="D99" s="8" t="s">
        <v>127</v>
      </c>
      <c r="E99" s="17">
        <v>0.48699999999999999</v>
      </c>
      <c r="F99" s="9">
        <v>0</v>
      </c>
      <c r="G99" s="9">
        <v>100000</v>
      </c>
      <c r="H99" s="9">
        <v>0</v>
      </c>
      <c r="I99" s="9">
        <v>1951000</v>
      </c>
      <c r="J99" s="9">
        <v>1</v>
      </c>
      <c r="K99" s="9">
        <v>30</v>
      </c>
      <c r="M99" s="9">
        <v>0.04</v>
      </c>
      <c r="N99" s="9">
        <v>1000000</v>
      </c>
      <c r="O99" s="9">
        <v>53399955.020007998</v>
      </c>
      <c r="P99" s="9">
        <f>P95</f>
        <v>0.26474999999999999</v>
      </c>
      <c r="Q99" s="9">
        <f>Q95</f>
        <v>0.26474999999999999</v>
      </c>
      <c r="R99" s="9">
        <v>0.15</v>
      </c>
      <c r="S99" s="9">
        <v>10</v>
      </c>
      <c r="T99" s="9">
        <v>0</v>
      </c>
      <c r="U99" s="9">
        <v>0</v>
      </c>
      <c r="V99" s="9">
        <v>6894.2927803410703</v>
      </c>
    </row>
    <row r="100" spans="1:22">
      <c r="A100" s="7" t="s">
        <v>46</v>
      </c>
      <c r="B100" s="7" t="s">
        <v>135</v>
      </c>
      <c r="C100" s="7" t="s">
        <v>123</v>
      </c>
      <c r="D100" s="8" t="s">
        <v>124</v>
      </c>
      <c r="E100" s="17">
        <v>1</v>
      </c>
      <c r="F100" s="9">
        <v>0</v>
      </c>
      <c r="G100" s="9">
        <v>35000</v>
      </c>
      <c r="H100" s="9">
        <v>0</v>
      </c>
      <c r="I100" s="9">
        <v>1182000</v>
      </c>
      <c r="J100" s="9">
        <v>1</v>
      </c>
      <c r="K100" s="9">
        <v>25</v>
      </c>
      <c r="M100" s="9">
        <v>0.04</v>
      </c>
      <c r="N100" s="9">
        <v>1000000</v>
      </c>
      <c r="O100" s="9">
        <v>53399955.020007998</v>
      </c>
      <c r="S100" s="9">
        <v>0</v>
      </c>
      <c r="T100" s="9">
        <v>0</v>
      </c>
      <c r="U100" s="9">
        <v>0</v>
      </c>
      <c r="V100" s="9">
        <v>55282.481202403702</v>
      </c>
    </row>
    <row r="101" spans="1:22">
      <c r="A101" s="7" t="s">
        <v>46</v>
      </c>
      <c r="B101" s="7" t="s">
        <v>136</v>
      </c>
      <c r="C101" s="7" t="s">
        <v>123</v>
      </c>
      <c r="D101" s="8" t="s">
        <v>124</v>
      </c>
      <c r="E101" s="17">
        <v>1</v>
      </c>
      <c r="F101" s="9">
        <v>0</v>
      </c>
      <c r="G101" s="9">
        <v>100000</v>
      </c>
      <c r="H101" s="9">
        <v>0</v>
      </c>
      <c r="I101" s="9">
        <v>3934571.42857143</v>
      </c>
      <c r="J101" s="9">
        <v>1</v>
      </c>
      <c r="K101" s="9">
        <v>25</v>
      </c>
      <c r="M101" s="9">
        <v>0.04</v>
      </c>
      <c r="N101" s="9">
        <v>1000000</v>
      </c>
      <c r="O101" s="9">
        <v>53399955.020007998</v>
      </c>
      <c r="S101" s="9">
        <v>0</v>
      </c>
      <c r="T101" s="9">
        <v>0</v>
      </c>
      <c r="U101" s="9">
        <v>0</v>
      </c>
      <c r="V101" s="9">
        <v>11931.4707631087</v>
      </c>
    </row>
    <row r="102" spans="1:22">
      <c r="A102" s="7" t="s">
        <v>46</v>
      </c>
      <c r="B102" s="7" t="s">
        <v>137</v>
      </c>
      <c r="C102" s="7" t="s">
        <v>123</v>
      </c>
      <c r="D102" s="8" t="s">
        <v>124</v>
      </c>
      <c r="E102" s="17">
        <v>1</v>
      </c>
      <c r="F102" s="9">
        <v>0</v>
      </c>
      <c r="G102" s="9">
        <v>25000</v>
      </c>
      <c r="H102" s="9">
        <v>0</v>
      </c>
      <c r="I102" s="9">
        <v>600000</v>
      </c>
      <c r="J102" s="9">
        <v>1</v>
      </c>
      <c r="K102" s="9">
        <v>25</v>
      </c>
      <c r="M102" s="9">
        <v>0.04</v>
      </c>
      <c r="N102" s="9">
        <v>1000000</v>
      </c>
      <c r="O102" s="9">
        <v>53399955.020007998</v>
      </c>
      <c r="S102" s="9">
        <v>0</v>
      </c>
      <c r="T102" s="9">
        <v>0</v>
      </c>
      <c r="V102" s="9">
        <v>63959.325331165601</v>
      </c>
    </row>
    <row r="103" spans="1:22">
      <c r="A103" s="7" t="s">
        <v>45</v>
      </c>
      <c r="B103" s="7" t="s">
        <v>122</v>
      </c>
      <c r="C103" s="7" t="s">
        <v>123</v>
      </c>
      <c r="D103" s="8" t="s">
        <v>124</v>
      </c>
      <c r="E103" s="17">
        <v>0.9</v>
      </c>
      <c r="F103" s="9">
        <v>0</v>
      </c>
      <c r="G103" s="9">
        <v>30000</v>
      </c>
      <c r="H103" s="9">
        <v>0</v>
      </c>
      <c r="I103" s="9">
        <v>3000000</v>
      </c>
      <c r="J103" s="9">
        <v>1</v>
      </c>
      <c r="K103" s="9">
        <v>50</v>
      </c>
      <c r="M103" s="9">
        <v>0.04</v>
      </c>
      <c r="N103" s="9">
        <v>1000000</v>
      </c>
      <c r="O103" s="9">
        <v>8760000000</v>
      </c>
      <c r="R103" s="9">
        <v>0</v>
      </c>
      <c r="S103" s="9">
        <v>0</v>
      </c>
      <c r="T103" s="9">
        <v>0</v>
      </c>
      <c r="U103" s="9">
        <v>0</v>
      </c>
      <c r="V103" s="9">
        <v>5857.4674195989701</v>
      </c>
    </row>
    <row r="104" spans="1:22">
      <c r="A104" s="7" t="s">
        <v>45</v>
      </c>
      <c r="B104" s="7" t="s">
        <v>125</v>
      </c>
      <c r="C104" s="7" t="s">
        <v>126</v>
      </c>
      <c r="D104" s="8" t="s">
        <v>127</v>
      </c>
      <c r="E104" s="17">
        <v>0.34300000000000003</v>
      </c>
      <c r="F104" s="9">
        <v>0</v>
      </c>
      <c r="G104" s="9">
        <v>30000</v>
      </c>
      <c r="H104" s="9">
        <v>0</v>
      </c>
      <c r="I104" s="9">
        <v>6000000</v>
      </c>
      <c r="J104" s="9">
        <v>0.91200000000000003</v>
      </c>
      <c r="K104" s="9">
        <v>40</v>
      </c>
      <c r="M104" s="9">
        <v>0.04</v>
      </c>
      <c r="P104" s="9">
        <v>2.29</v>
      </c>
      <c r="Q104" s="9">
        <v>2.29</v>
      </c>
      <c r="R104" s="9">
        <v>0.04</v>
      </c>
      <c r="S104" s="9">
        <v>1.6559999999999999</v>
      </c>
      <c r="T104" s="9">
        <v>0</v>
      </c>
      <c r="U104" s="9">
        <v>0</v>
      </c>
      <c r="V104" s="9">
        <v>0</v>
      </c>
    </row>
    <row r="105" spans="1:22">
      <c r="A105" s="7" t="s">
        <v>45</v>
      </c>
      <c r="B105" s="7" t="s">
        <v>128</v>
      </c>
      <c r="C105" s="7" t="s">
        <v>126</v>
      </c>
      <c r="D105" s="8" t="s">
        <v>127</v>
      </c>
      <c r="E105" s="17">
        <v>0.38</v>
      </c>
      <c r="F105" s="9">
        <v>0.39900000000000002</v>
      </c>
      <c r="G105" s="9">
        <v>30000</v>
      </c>
      <c r="H105" s="9">
        <v>0</v>
      </c>
      <c r="I105" s="9">
        <v>1500000</v>
      </c>
      <c r="J105" s="9">
        <v>0.95299999999999996</v>
      </c>
      <c r="K105" s="9">
        <v>35</v>
      </c>
      <c r="M105" s="9">
        <v>0.04</v>
      </c>
      <c r="N105" s="9">
        <v>1000000</v>
      </c>
      <c r="O105" s="9">
        <v>8760000000</v>
      </c>
      <c r="P105" s="9">
        <f>P104</f>
        <v>2.29</v>
      </c>
      <c r="Q105" s="9">
        <f>Q104</f>
        <v>2.29</v>
      </c>
      <c r="R105" s="9">
        <v>0.04</v>
      </c>
      <c r="S105" s="9">
        <v>3.96</v>
      </c>
      <c r="T105" s="9">
        <v>33.33</v>
      </c>
      <c r="U105" s="9">
        <v>0</v>
      </c>
      <c r="V105" s="9">
        <v>14928.4207684227</v>
      </c>
    </row>
    <row r="106" spans="1:22">
      <c r="A106" s="7" t="s">
        <v>45</v>
      </c>
      <c r="B106" s="7" t="s">
        <v>129</v>
      </c>
      <c r="C106" s="7" t="s">
        <v>126</v>
      </c>
      <c r="D106" s="8" t="s">
        <v>127</v>
      </c>
      <c r="E106" s="17">
        <v>0.43</v>
      </c>
      <c r="F106" s="9">
        <v>0.33700000000000002</v>
      </c>
      <c r="G106" s="9">
        <v>30000</v>
      </c>
      <c r="H106" s="9">
        <v>0</v>
      </c>
      <c r="I106" s="9">
        <v>1300000</v>
      </c>
      <c r="J106" s="9">
        <v>0.95499999999999996</v>
      </c>
      <c r="K106" s="9">
        <v>35</v>
      </c>
      <c r="M106" s="9">
        <v>0.04</v>
      </c>
      <c r="N106" s="9">
        <v>1000000</v>
      </c>
      <c r="O106" s="9">
        <v>8760000000</v>
      </c>
      <c r="P106" s="18">
        <v>1.3796999999999999</v>
      </c>
      <c r="Q106" s="18">
        <v>1.3796999999999999</v>
      </c>
      <c r="R106" s="9">
        <v>0.06</v>
      </c>
      <c r="S106" s="9">
        <v>10.08</v>
      </c>
      <c r="T106" s="9">
        <v>33.33</v>
      </c>
      <c r="U106" s="9">
        <v>0</v>
      </c>
      <c r="V106" s="9">
        <v>21846.469417204</v>
      </c>
    </row>
    <row r="107" spans="1:22">
      <c r="A107" s="7" t="s">
        <v>45</v>
      </c>
      <c r="B107" s="7" t="s">
        <v>130</v>
      </c>
      <c r="C107" s="7" t="s">
        <v>126</v>
      </c>
      <c r="D107" s="8" t="s">
        <v>127</v>
      </c>
      <c r="E107" s="17">
        <v>0.54200000000000004</v>
      </c>
      <c r="F107" s="9">
        <v>0.20100000000000001</v>
      </c>
      <c r="G107" s="9">
        <v>20000</v>
      </c>
      <c r="H107" s="9">
        <v>0</v>
      </c>
      <c r="I107" s="9">
        <v>800000</v>
      </c>
      <c r="J107" s="9">
        <v>0.96</v>
      </c>
      <c r="K107" s="9">
        <v>25</v>
      </c>
      <c r="M107" s="9">
        <v>0.04</v>
      </c>
      <c r="N107" s="9">
        <v>1000000</v>
      </c>
      <c r="O107" s="9">
        <v>8760000000</v>
      </c>
      <c r="P107" s="9">
        <v>0.26474999999999999</v>
      </c>
      <c r="Q107" s="9">
        <v>0.26474999999999999</v>
      </c>
      <c r="R107" s="9">
        <v>0.08</v>
      </c>
      <c r="S107" s="9">
        <v>26.027999999999999</v>
      </c>
      <c r="T107" s="9">
        <v>33.33</v>
      </c>
      <c r="U107" s="9">
        <v>0</v>
      </c>
      <c r="V107" s="9">
        <v>13488.9919680366</v>
      </c>
    </row>
    <row r="108" spans="1:22">
      <c r="A108" s="7" t="s">
        <v>45</v>
      </c>
      <c r="B108" s="7" t="s">
        <v>131</v>
      </c>
      <c r="C108" s="7" t="s">
        <v>126</v>
      </c>
      <c r="D108" s="8" t="s">
        <v>127</v>
      </c>
      <c r="E108" s="17">
        <v>0.4</v>
      </c>
      <c r="F108" s="9">
        <v>0.20100000000000001</v>
      </c>
      <c r="G108" s="9">
        <v>15000</v>
      </c>
      <c r="H108" s="9">
        <v>0</v>
      </c>
      <c r="I108" s="9">
        <v>400000</v>
      </c>
      <c r="J108" s="9">
        <v>0.94799999999999995</v>
      </c>
      <c r="K108" s="9">
        <v>25</v>
      </c>
      <c r="M108" s="9">
        <v>0.04</v>
      </c>
      <c r="N108" s="9">
        <v>1000000</v>
      </c>
      <c r="O108" s="9">
        <v>8760000000</v>
      </c>
      <c r="P108" s="18">
        <v>0.69894000000000001</v>
      </c>
      <c r="Q108" s="18">
        <v>0.69894000000000001</v>
      </c>
      <c r="R108" s="9">
        <v>0.15</v>
      </c>
      <c r="S108" s="9">
        <v>26.027999999999999</v>
      </c>
      <c r="T108" s="9">
        <v>33.33</v>
      </c>
      <c r="U108" s="9">
        <v>0</v>
      </c>
      <c r="V108" s="9">
        <v>13488.9919680366</v>
      </c>
    </row>
    <row r="109" spans="1:22">
      <c r="A109" s="7" t="s">
        <v>45</v>
      </c>
      <c r="B109" s="7" t="s">
        <v>132</v>
      </c>
      <c r="C109" s="7" t="s">
        <v>126</v>
      </c>
      <c r="D109" s="8" t="s">
        <v>127</v>
      </c>
      <c r="E109" s="17">
        <v>0.35</v>
      </c>
      <c r="F109" s="9">
        <v>0.26600000000000001</v>
      </c>
      <c r="G109" s="9">
        <v>6960</v>
      </c>
      <c r="H109" s="9">
        <v>0</v>
      </c>
      <c r="I109" s="9">
        <v>400000</v>
      </c>
      <c r="J109" s="9">
        <f>J110</f>
        <v>0.9</v>
      </c>
      <c r="K109" s="9">
        <v>25</v>
      </c>
      <c r="M109" s="9">
        <v>0.04</v>
      </c>
      <c r="N109" s="9">
        <v>1000000</v>
      </c>
      <c r="O109" s="9">
        <v>8760000000</v>
      </c>
      <c r="P109" s="9">
        <f>P108</f>
        <v>0.69894000000000001</v>
      </c>
      <c r="Q109" s="9">
        <f>Q108</f>
        <v>0.69894000000000001</v>
      </c>
      <c r="R109" s="9">
        <v>0.15</v>
      </c>
      <c r="S109" s="9">
        <v>41.652000000000001</v>
      </c>
      <c r="T109" s="9">
        <v>33.33</v>
      </c>
      <c r="U109" s="9">
        <v>0</v>
      </c>
      <c r="V109" s="9">
        <v>1248.1130423920599</v>
      </c>
    </row>
    <row r="110" spans="1:22">
      <c r="A110" s="7" t="s">
        <v>45</v>
      </c>
      <c r="B110" s="7" t="s">
        <v>133</v>
      </c>
      <c r="C110" s="7" t="s">
        <v>126</v>
      </c>
      <c r="D110" s="8" t="s">
        <v>127</v>
      </c>
      <c r="E110" s="17">
        <v>0.35</v>
      </c>
      <c r="F110" s="9">
        <v>0.35</v>
      </c>
      <c r="G110" s="9">
        <v>30000</v>
      </c>
      <c r="H110" s="9">
        <v>0</v>
      </c>
      <c r="I110" s="9">
        <v>1500000</v>
      </c>
      <c r="J110" s="9">
        <v>0.9</v>
      </c>
      <c r="K110" s="9">
        <v>30</v>
      </c>
      <c r="M110" s="9">
        <v>0.04</v>
      </c>
      <c r="N110" s="9">
        <v>1000000</v>
      </c>
      <c r="O110" s="9">
        <v>8760000000</v>
      </c>
      <c r="P110" s="9">
        <f>P109</f>
        <v>0.69894000000000001</v>
      </c>
      <c r="Q110" s="9">
        <f>Q109</f>
        <v>0.69894000000000001</v>
      </c>
      <c r="R110" s="9">
        <v>0.04</v>
      </c>
      <c r="S110" s="9">
        <v>18.053999999999998</v>
      </c>
      <c r="T110" s="9">
        <v>33.33</v>
      </c>
      <c r="U110" s="9">
        <v>0</v>
      </c>
      <c r="V110" s="9">
        <v>171.05426410986701</v>
      </c>
    </row>
    <row r="111" spans="1:22">
      <c r="A111" s="7" t="s">
        <v>45</v>
      </c>
      <c r="B111" s="7" t="s">
        <v>134</v>
      </c>
      <c r="C111" s="7" t="s">
        <v>123</v>
      </c>
      <c r="D111" s="8" t="s">
        <v>127</v>
      </c>
      <c r="E111" s="17">
        <v>0.48699999999999999</v>
      </c>
      <c r="F111" s="9">
        <v>0</v>
      </c>
      <c r="G111" s="9">
        <v>100000</v>
      </c>
      <c r="H111" s="9">
        <v>0</v>
      </c>
      <c r="I111" s="9">
        <v>1951000</v>
      </c>
      <c r="J111" s="9">
        <v>1</v>
      </c>
      <c r="K111" s="9">
        <v>30</v>
      </c>
      <c r="M111" s="9">
        <v>0.04</v>
      </c>
      <c r="N111" s="9">
        <v>1000000</v>
      </c>
      <c r="O111" s="9">
        <v>53399955.020007998</v>
      </c>
      <c r="P111" s="9">
        <f>P107</f>
        <v>0.26474999999999999</v>
      </c>
      <c r="Q111" s="9">
        <f>Q107</f>
        <v>0.26474999999999999</v>
      </c>
      <c r="R111" s="9">
        <v>0.15</v>
      </c>
      <c r="S111" s="9">
        <v>10</v>
      </c>
      <c r="T111" s="9">
        <v>0</v>
      </c>
      <c r="U111" s="9">
        <v>0</v>
      </c>
      <c r="V111" s="9">
        <v>6894.2927803410703</v>
      </c>
    </row>
    <row r="112" spans="1:22">
      <c r="A112" s="7" t="s">
        <v>45</v>
      </c>
      <c r="B112" s="7" t="s">
        <v>135</v>
      </c>
      <c r="C112" s="7" t="s">
        <v>123</v>
      </c>
      <c r="D112" s="8" t="s">
        <v>124</v>
      </c>
      <c r="E112" s="17">
        <v>1</v>
      </c>
      <c r="F112" s="9">
        <v>0</v>
      </c>
      <c r="G112" s="9">
        <v>35000</v>
      </c>
      <c r="H112" s="9">
        <v>0</v>
      </c>
      <c r="I112" s="9">
        <v>1182000</v>
      </c>
      <c r="J112" s="9">
        <v>1</v>
      </c>
      <c r="K112" s="9">
        <v>25</v>
      </c>
      <c r="M112" s="9">
        <v>0.04</v>
      </c>
      <c r="N112" s="9">
        <v>1000000</v>
      </c>
      <c r="O112" s="9">
        <v>53399955.020007998</v>
      </c>
      <c r="S112" s="9">
        <v>0</v>
      </c>
      <c r="T112" s="9">
        <v>0</v>
      </c>
      <c r="U112" s="9">
        <v>0</v>
      </c>
      <c r="V112" s="9">
        <v>55282.481202403702</v>
      </c>
    </row>
    <row r="113" spans="1:22">
      <c r="A113" s="7" t="s">
        <v>45</v>
      </c>
      <c r="B113" s="7" t="s">
        <v>136</v>
      </c>
      <c r="C113" s="7" t="s">
        <v>123</v>
      </c>
      <c r="D113" s="8" t="s">
        <v>124</v>
      </c>
      <c r="E113" s="17">
        <v>1</v>
      </c>
      <c r="F113" s="9">
        <v>0</v>
      </c>
      <c r="G113" s="9">
        <v>100000</v>
      </c>
      <c r="H113" s="9">
        <v>0</v>
      </c>
      <c r="I113" s="9">
        <v>3934571.42857143</v>
      </c>
      <c r="J113" s="9">
        <v>1</v>
      </c>
      <c r="K113" s="9">
        <v>25</v>
      </c>
      <c r="M113" s="9">
        <v>0.04</v>
      </c>
      <c r="N113" s="9">
        <v>1000000</v>
      </c>
      <c r="O113" s="9">
        <v>53399955.020007998</v>
      </c>
      <c r="S113" s="9">
        <v>0</v>
      </c>
      <c r="T113" s="9">
        <v>0</v>
      </c>
      <c r="U113" s="9">
        <v>0</v>
      </c>
      <c r="V113" s="9">
        <v>11931.4707631087</v>
      </c>
    </row>
    <row r="114" spans="1:22">
      <c r="A114" s="7" t="s">
        <v>45</v>
      </c>
      <c r="B114" s="7" t="s">
        <v>137</v>
      </c>
      <c r="C114" s="7" t="s">
        <v>123</v>
      </c>
      <c r="D114" s="8" t="s">
        <v>124</v>
      </c>
      <c r="E114" s="17">
        <v>1</v>
      </c>
      <c r="F114" s="9">
        <v>0</v>
      </c>
      <c r="G114" s="9">
        <v>25000</v>
      </c>
      <c r="H114" s="9">
        <v>0</v>
      </c>
      <c r="I114" s="9">
        <v>600000</v>
      </c>
      <c r="J114" s="9">
        <v>1</v>
      </c>
      <c r="K114" s="9">
        <v>25</v>
      </c>
      <c r="M114" s="9">
        <v>0.04</v>
      </c>
      <c r="N114" s="9">
        <v>1000000</v>
      </c>
      <c r="O114" s="9">
        <v>53399955.020007998</v>
      </c>
      <c r="S114" s="9">
        <v>0</v>
      </c>
      <c r="T114" s="9">
        <v>0</v>
      </c>
      <c r="V114" s="9">
        <v>63959.325331165601</v>
      </c>
    </row>
    <row r="115" spans="1:22">
      <c r="A115" s="7" t="s">
        <v>47</v>
      </c>
      <c r="B115" s="7" t="s">
        <v>122</v>
      </c>
      <c r="C115" s="7" t="s">
        <v>123</v>
      </c>
      <c r="D115" s="8" t="s">
        <v>124</v>
      </c>
      <c r="E115" s="17">
        <v>0.9</v>
      </c>
      <c r="F115" s="9">
        <v>0</v>
      </c>
      <c r="G115" s="9">
        <v>30000</v>
      </c>
      <c r="H115" s="9">
        <v>0</v>
      </c>
      <c r="I115" s="9">
        <v>3000000</v>
      </c>
      <c r="J115" s="9">
        <v>1</v>
      </c>
      <c r="K115" s="9">
        <v>50</v>
      </c>
      <c r="M115" s="9">
        <v>0.04</v>
      </c>
      <c r="N115" s="9">
        <v>1000000</v>
      </c>
      <c r="O115" s="9">
        <v>8760000000</v>
      </c>
      <c r="R115" s="9">
        <v>0</v>
      </c>
      <c r="S115" s="9">
        <v>0</v>
      </c>
      <c r="T115" s="9">
        <v>0</v>
      </c>
      <c r="U115" s="9">
        <v>0</v>
      </c>
      <c r="V115" s="9">
        <v>5857.4674195989701</v>
      </c>
    </row>
    <row r="116" spans="1:22">
      <c r="A116" s="7" t="s">
        <v>47</v>
      </c>
      <c r="B116" s="7" t="s">
        <v>125</v>
      </c>
      <c r="C116" s="7" t="s">
        <v>126</v>
      </c>
      <c r="D116" s="8" t="s">
        <v>127</v>
      </c>
      <c r="E116" s="17">
        <v>0.34300000000000003</v>
      </c>
      <c r="F116" s="9">
        <v>0</v>
      </c>
      <c r="G116" s="9">
        <v>30000</v>
      </c>
      <c r="H116" s="9">
        <v>0</v>
      </c>
      <c r="I116" s="9">
        <v>6000000</v>
      </c>
      <c r="J116" s="9">
        <v>0.91200000000000003</v>
      </c>
      <c r="K116" s="9">
        <v>40</v>
      </c>
      <c r="M116" s="9">
        <v>0.04</v>
      </c>
      <c r="P116" s="9">
        <v>2.29</v>
      </c>
      <c r="Q116" s="9">
        <v>2.29</v>
      </c>
      <c r="R116" s="9">
        <v>0.04</v>
      </c>
      <c r="S116" s="9">
        <v>1.6559999999999999</v>
      </c>
      <c r="T116" s="9">
        <v>0</v>
      </c>
      <c r="U116" s="9">
        <v>0</v>
      </c>
      <c r="V116" s="9">
        <v>0</v>
      </c>
    </row>
    <row r="117" spans="1:22">
      <c r="A117" s="7" t="s">
        <v>47</v>
      </c>
      <c r="B117" s="7" t="s">
        <v>128</v>
      </c>
      <c r="C117" s="7" t="s">
        <v>126</v>
      </c>
      <c r="D117" s="8" t="s">
        <v>127</v>
      </c>
      <c r="E117" s="17">
        <v>0.38</v>
      </c>
      <c r="F117" s="9">
        <v>0.39900000000000002</v>
      </c>
      <c r="G117" s="9">
        <v>30000</v>
      </c>
      <c r="H117" s="9">
        <v>0</v>
      </c>
      <c r="I117" s="9">
        <v>1500000</v>
      </c>
      <c r="J117" s="9">
        <v>0.95299999999999996</v>
      </c>
      <c r="K117" s="9">
        <v>35</v>
      </c>
      <c r="M117" s="9">
        <v>0.04</v>
      </c>
      <c r="N117" s="9">
        <v>1000000</v>
      </c>
      <c r="O117" s="9">
        <v>8760000000</v>
      </c>
      <c r="P117" s="9">
        <f>P116</f>
        <v>2.29</v>
      </c>
      <c r="Q117" s="9">
        <f>Q116</f>
        <v>2.29</v>
      </c>
      <c r="R117" s="9">
        <v>0.04</v>
      </c>
      <c r="S117" s="9">
        <v>3.96</v>
      </c>
      <c r="T117" s="9">
        <v>33.33</v>
      </c>
      <c r="U117" s="9">
        <v>0</v>
      </c>
      <c r="V117" s="9">
        <v>14928.4207684227</v>
      </c>
    </row>
    <row r="118" spans="1:22">
      <c r="A118" s="7" t="s">
        <v>47</v>
      </c>
      <c r="B118" s="7" t="s">
        <v>129</v>
      </c>
      <c r="C118" s="7" t="s">
        <v>126</v>
      </c>
      <c r="D118" s="8" t="s">
        <v>127</v>
      </c>
      <c r="E118" s="17">
        <v>0.43</v>
      </c>
      <c r="F118" s="9">
        <v>0.33700000000000002</v>
      </c>
      <c r="G118" s="9">
        <v>30000</v>
      </c>
      <c r="H118" s="9">
        <v>0</v>
      </c>
      <c r="I118" s="9">
        <v>1300000</v>
      </c>
      <c r="J118" s="9">
        <v>0.95499999999999996</v>
      </c>
      <c r="K118" s="9">
        <v>35</v>
      </c>
      <c r="M118" s="9">
        <v>0.04</v>
      </c>
      <c r="N118" s="9">
        <v>1000000</v>
      </c>
      <c r="O118" s="9">
        <v>8760000000</v>
      </c>
      <c r="P118" s="18">
        <v>1.3796999999999999</v>
      </c>
      <c r="Q118" s="18">
        <v>1.3796999999999999</v>
      </c>
      <c r="R118" s="9">
        <v>0.06</v>
      </c>
      <c r="S118" s="9">
        <v>10.08</v>
      </c>
      <c r="T118" s="9">
        <v>33.33</v>
      </c>
      <c r="U118" s="9">
        <v>0</v>
      </c>
      <c r="V118" s="9">
        <v>21846.469417204</v>
      </c>
    </row>
    <row r="119" spans="1:22">
      <c r="A119" s="7" t="s">
        <v>47</v>
      </c>
      <c r="B119" s="7" t="s">
        <v>130</v>
      </c>
      <c r="C119" s="7" t="s">
        <v>126</v>
      </c>
      <c r="D119" s="8" t="s">
        <v>127</v>
      </c>
      <c r="E119" s="17">
        <v>0.54200000000000004</v>
      </c>
      <c r="F119" s="9">
        <v>0.20100000000000001</v>
      </c>
      <c r="G119" s="9">
        <v>20000</v>
      </c>
      <c r="H119" s="9">
        <v>0</v>
      </c>
      <c r="I119" s="9">
        <v>800000</v>
      </c>
      <c r="J119" s="9">
        <v>0.96</v>
      </c>
      <c r="K119" s="9">
        <v>25</v>
      </c>
      <c r="M119" s="9">
        <v>0.04</v>
      </c>
      <c r="N119" s="9">
        <v>1000000</v>
      </c>
      <c r="O119" s="9">
        <v>8760000000</v>
      </c>
      <c r="P119" s="9">
        <v>0.26474999999999999</v>
      </c>
      <c r="Q119" s="9">
        <v>0.26474999999999999</v>
      </c>
      <c r="R119" s="9">
        <v>0.08</v>
      </c>
      <c r="S119" s="9">
        <v>26.027999999999999</v>
      </c>
      <c r="T119" s="9">
        <v>33.33</v>
      </c>
      <c r="U119" s="9">
        <v>0</v>
      </c>
      <c r="V119" s="9">
        <v>13488.9919680366</v>
      </c>
    </row>
    <row r="120" spans="1:22">
      <c r="A120" s="7" t="s">
        <v>47</v>
      </c>
      <c r="B120" s="7" t="s">
        <v>131</v>
      </c>
      <c r="C120" s="7" t="s">
        <v>126</v>
      </c>
      <c r="D120" s="8" t="s">
        <v>127</v>
      </c>
      <c r="E120" s="17">
        <v>0.4</v>
      </c>
      <c r="F120" s="9">
        <v>0.20100000000000001</v>
      </c>
      <c r="G120" s="9">
        <v>15000</v>
      </c>
      <c r="H120" s="9">
        <v>0</v>
      </c>
      <c r="I120" s="9">
        <v>400000</v>
      </c>
      <c r="J120" s="9">
        <v>0.94799999999999995</v>
      </c>
      <c r="K120" s="9">
        <v>25</v>
      </c>
      <c r="M120" s="9">
        <v>0.04</v>
      </c>
      <c r="N120" s="9">
        <v>1000000</v>
      </c>
      <c r="O120" s="9">
        <v>8760000000</v>
      </c>
      <c r="P120" s="18">
        <v>0.69894000000000001</v>
      </c>
      <c r="Q120" s="18">
        <v>0.69894000000000001</v>
      </c>
      <c r="R120" s="9">
        <v>0.15</v>
      </c>
      <c r="S120" s="9">
        <v>26.027999999999999</v>
      </c>
      <c r="T120" s="9">
        <v>33.33</v>
      </c>
      <c r="U120" s="9">
        <v>0</v>
      </c>
      <c r="V120" s="9">
        <v>13488.9919680366</v>
      </c>
    </row>
    <row r="121" spans="1:22">
      <c r="A121" s="7" t="s">
        <v>47</v>
      </c>
      <c r="B121" s="7" t="s">
        <v>132</v>
      </c>
      <c r="C121" s="7" t="s">
        <v>126</v>
      </c>
      <c r="D121" s="8" t="s">
        <v>127</v>
      </c>
      <c r="E121" s="17">
        <v>0.35</v>
      </c>
      <c r="F121" s="9">
        <v>0.26600000000000001</v>
      </c>
      <c r="G121" s="9">
        <v>6960</v>
      </c>
      <c r="H121" s="9">
        <v>0</v>
      </c>
      <c r="I121" s="9">
        <v>400000</v>
      </c>
      <c r="J121" s="9">
        <f>J122</f>
        <v>0.9</v>
      </c>
      <c r="K121" s="9">
        <v>25</v>
      </c>
      <c r="M121" s="9">
        <v>0.04</v>
      </c>
      <c r="N121" s="9">
        <v>1000000</v>
      </c>
      <c r="O121" s="9">
        <v>8760000000</v>
      </c>
      <c r="P121" s="9">
        <f>P120</f>
        <v>0.69894000000000001</v>
      </c>
      <c r="Q121" s="9">
        <f>Q120</f>
        <v>0.69894000000000001</v>
      </c>
      <c r="R121" s="9">
        <v>0.15</v>
      </c>
      <c r="S121" s="9">
        <v>41.652000000000001</v>
      </c>
      <c r="T121" s="9">
        <v>33.33</v>
      </c>
      <c r="U121" s="9">
        <v>0</v>
      </c>
      <c r="V121" s="9">
        <v>1248.1130423920599</v>
      </c>
    </row>
    <row r="122" spans="1:22">
      <c r="A122" s="7" t="s">
        <v>47</v>
      </c>
      <c r="B122" s="7" t="s">
        <v>133</v>
      </c>
      <c r="C122" s="7" t="s">
        <v>126</v>
      </c>
      <c r="D122" s="8" t="s">
        <v>127</v>
      </c>
      <c r="E122" s="17">
        <v>0.35</v>
      </c>
      <c r="F122" s="9">
        <v>0.35</v>
      </c>
      <c r="G122" s="9">
        <v>30000</v>
      </c>
      <c r="H122" s="9">
        <v>0</v>
      </c>
      <c r="I122" s="9">
        <v>1500000</v>
      </c>
      <c r="J122" s="9">
        <v>0.9</v>
      </c>
      <c r="K122" s="9">
        <v>30</v>
      </c>
      <c r="M122" s="9">
        <v>0.04</v>
      </c>
      <c r="N122" s="9">
        <v>1000000</v>
      </c>
      <c r="O122" s="9">
        <v>8760000000</v>
      </c>
      <c r="P122" s="9">
        <f>P121</f>
        <v>0.69894000000000001</v>
      </c>
      <c r="Q122" s="9">
        <f>Q121</f>
        <v>0.69894000000000001</v>
      </c>
      <c r="R122" s="9">
        <v>0.04</v>
      </c>
      <c r="S122" s="9">
        <v>18.053999999999998</v>
      </c>
      <c r="T122" s="9">
        <v>33.33</v>
      </c>
      <c r="U122" s="9">
        <v>0</v>
      </c>
      <c r="V122" s="9">
        <v>171.05426410986701</v>
      </c>
    </row>
    <row r="123" spans="1:22">
      <c r="A123" s="7" t="s">
        <v>47</v>
      </c>
      <c r="B123" s="7" t="s">
        <v>134</v>
      </c>
      <c r="C123" s="7" t="s">
        <v>123</v>
      </c>
      <c r="D123" s="8" t="s">
        <v>127</v>
      </c>
      <c r="E123" s="17">
        <v>0.48699999999999999</v>
      </c>
      <c r="F123" s="9">
        <v>0</v>
      </c>
      <c r="G123" s="9">
        <v>100000</v>
      </c>
      <c r="H123" s="9">
        <v>0</v>
      </c>
      <c r="I123" s="9">
        <v>1951000</v>
      </c>
      <c r="J123" s="9">
        <v>1</v>
      </c>
      <c r="K123" s="9">
        <v>30</v>
      </c>
      <c r="M123" s="9">
        <v>0.04</v>
      </c>
      <c r="N123" s="9">
        <v>1000000</v>
      </c>
      <c r="O123" s="9">
        <v>53399955.020007998</v>
      </c>
      <c r="P123" s="9">
        <f>P119</f>
        <v>0.26474999999999999</v>
      </c>
      <c r="Q123" s="9">
        <f>Q119</f>
        <v>0.26474999999999999</v>
      </c>
      <c r="R123" s="9">
        <v>0.15</v>
      </c>
      <c r="S123" s="9">
        <v>10</v>
      </c>
      <c r="T123" s="9">
        <v>0</v>
      </c>
      <c r="U123" s="9">
        <v>0</v>
      </c>
      <c r="V123" s="9">
        <v>6894.2927803410703</v>
      </c>
    </row>
    <row r="124" spans="1:22">
      <c r="A124" s="7" t="s">
        <v>47</v>
      </c>
      <c r="B124" s="7" t="s">
        <v>135</v>
      </c>
      <c r="C124" s="7" t="s">
        <v>123</v>
      </c>
      <c r="D124" s="8" t="s">
        <v>124</v>
      </c>
      <c r="E124" s="17">
        <v>1</v>
      </c>
      <c r="F124" s="9">
        <v>0</v>
      </c>
      <c r="G124" s="9">
        <v>35000</v>
      </c>
      <c r="H124" s="9">
        <v>0</v>
      </c>
      <c r="I124" s="9">
        <v>1182000</v>
      </c>
      <c r="J124" s="9">
        <v>1</v>
      </c>
      <c r="K124" s="9">
        <v>25</v>
      </c>
      <c r="M124" s="9">
        <v>0.04</v>
      </c>
      <c r="N124" s="9">
        <v>1000000</v>
      </c>
      <c r="O124" s="9">
        <v>53399955.020007998</v>
      </c>
      <c r="S124" s="9">
        <v>0</v>
      </c>
      <c r="T124" s="9">
        <v>0</v>
      </c>
      <c r="U124" s="9">
        <v>0</v>
      </c>
      <c r="V124" s="9">
        <v>55282.481202403702</v>
      </c>
    </row>
    <row r="125" spans="1:22">
      <c r="A125" s="7" t="s">
        <v>47</v>
      </c>
      <c r="B125" s="7" t="s">
        <v>136</v>
      </c>
      <c r="C125" s="7" t="s">
        <v>123</v>
      </c>
      <c r="D125" s="8" t="s">
        <v>124</v>
      </c>
      <c r="E125" s="17">
        <v>1</v>
      </c>
      <c r="F125" s="9">
        <v>0</v>
      </c>
      <c r="G125" s="9">
        <v>100000</v>
      </c>
      <c r="H125" s="9">
        <v>0</v>
      </c>
      <c r="I125" s="9">
        <v>3934571.42857143</v>
      </c>
      <c r="J125" s="9">
        <v>1</v>
      </c>
      <c r="K125" s="9">
        <v>25</v>
      </c>
      <c r="M125" s="9">
        <v>0.04</v>
      </c>
      <c r="N125" s="9">
        <v>1000000</v>
      </c>
      <c r="O125" s="9">
        <v>53399955.020007998</v>
      </c>
      <c r="S125" s="9">
        <v>0</v>
      </c>
      <c r="T125" s="9">
        <v>0</v>
      </c>
      <c r="U125" s="9">
        <v>0</v>
      </c>
      <c r="V125" s="9">
        <v>11931.4707631087</v>
      </c>
    </row>
    <row r="126" spans="1:22">
      <c r="A126" s="7" t="s">
        <v>47</v>
      </c>
      <c r="B126" s="7" t="s">
        <v>137</v>
      </c>
      <c r="C126" s="7" t="s">
        <v>123</v>
      </c>
      <c r="D126" s="8" t="s">
        <v>124</v>
      </c>
      <c r="E126" s="17">
        <v>1</v>
      </c>
      <c r="F126" s="9">
        <v>0</v>
      </c>
      <c r="G126" s="9">
        <v>25000</v>
      </c>
      <c r="H126" s="9">
        <v>0</v>
      </c>
      <c r="I126" s="9">
        <v>600000</v>
      </c>
      <c r="J126" s="9">
        <v>1</v>
      </c>
      <c r="K126" s="9">
        <v>25</v>
      </c>
      <c r="M126" s="9">
        <v>0.04</v>
      </c>
      <c r="N126" s="9">
        <v>1000000</v>
      </c>
      <c r="O126" s="9">
        <v>53399955.020007998</v>
      </c>
      <c r="S126" s="9">
        <v>0</v>
      </c>
      <c r="T126" s="9">
        <v>0</v>
      </c>
      <c r="V126" s="9">
        <v>63959.325331165601</v>
      </c>
    </row>
    <row r="127" spans="1:22">
      <c r="A127" s="7" t="s">
        <v>48</v>
      </c>
      <c r="B127" s="7" t="s">
        <v>122</v>
      </c>
      <c r="C127" s="7" t="s">
        <v>123</v>
      </c>
      <c r="D127" s="8" t="s">
        <v>124</v>
      </c>
      <c r="E127" s="17">
        <v>0.9</v>
      </c>
      <c r="F127" s="9">
        <v>0</v>
      </c>
      <c r="G127" s="9">
        <v>30000</v>
      </c>
      <c r="H127" s="9">
        <v>0</v>
      </c>
      <c r="I127" s="9">
        <v>3000000</v>
      </c>
      <c r="J127" s="9">
        <v>1</v>
      </c>
      <c r="K127" s="9">
        <v>50</v>
      </c>
      <c r="M127" s="9">
        <v>0.04</v>
      </c>
      <c r="N127" s="9">
        <v>1000000</v>
      </c>
      <c r="O127" s="9">
        <v>8760000000</v>
      </c>
      <c r="R127" s="9">
        <v>0</v>
      </c>
      <c r="S127" s="9">
        <v>0</v>
      </c>
      <c r="T127" s="9">
        <v>0</v>
      </c>
      <c r="U127" s="9">
        <v>0</v>
      </c>
      <c r="V127" s="9">
        <v>5857.4674195989701</v>
      </c>
    </row>
    <row r="128" spans="1:22">
      <c r="A128" s="7" t="s">
        <v>48</v>
      </c>
      <c r="B128" s="7" t="s">
        <v>125</v>
      </c>
      <c r="C128" s="7" t="s">
        <v>126</v>
      </c>
      <c r="D128" s="8" t="s">
        <v>127</v>
      </c>
      <c r="E128" s="17">
        <v>0.34300000000000003</v>
      </c>
      <c r="F128" s="9">
        <v>0</v>
      </c>
      <c r="G128" s="9">
        <v>30000</v>
      </c>
      <c r="H128" s="9">
        <v>0</v>
      </c>
      <c r="I128" s="9">
        <v>6000000</v>
      </c>
      <c r="J128" s="9">
        <v>0.91200000000000003</v>
      </c>
      <c r="K128" s="9">
        <v>40</v>
      </c>
      <c r="M128" s="9">
        <v>0.04</v>
      </c>
      <c r="P128" s="9">
        <v>2.29</v>
      </c>
      <c r="Q128" s="9">
        <v>2.29</v>
      </c>
      <c r="R128" s="9">
        <v>0.04</v>
      </c>
      <c r="S128" s="9">
        <v>1.6559999999999999</v>
      </c>
      <c r="T128" s="9">
        <v>0</v>
      </c>
      <c r="U128" s="9">
        <v>0</v>
      </c>
      <c r="V128" s="9">
        <v>0</v>
      </c>
    </row>
    <row r="129" spans="1:22">
      <c r="A129" s="7" t="s">
        <v>48</v>
      </c>
      <c r="B129" s="7" t="s">
        <v>128</v>
      </c>
      <c r="C129" s="7" t="s">
        <v>126</v>
      </c>
      <c r="D129" s="8" t="s">
        <v>127</v>
      </c>
      <c r="E129" s="17">
        <v>0.38</v>
      </c>
      <c r="F129" s="9">
        <v>0.39900000000000002</v>
      </c>
      <c r="G129" s="9">
        <v>30000</v>
      </c>
      <c r="H129" s="9">
        <v>0</v>
      </c>
      <c r="I129" s="9">
        <v>1500000</v>
      </c>
      <c r="J129" s="9">
        <v>0.95299999999999996</v>
      </c>
      <c r="K129" s="9">
        <v>35</v>
      </c>
      <c r="M129" s="9">
        <v>0.04</v>
      </c>
      <c r="N129" s="9">
        <v>1000000</v>
      </c>
      <c r="O129" s="9">
        <v>8760000000</v>
      </c>
      <c r="P129" s="9">
        <f>P128</f>
        <v>2.29</v>
      </c>
      <c r="Q129" s="9">
        <f>Q128</f>
        <v>2.29</v>
      </c>
      <c r="R129" s="9">
        <v>0.04</v>
      </c>
      <c r="S129" s="9">
        <v>3.96</v>
      </c>
      <c r="T129" s="9">
        <v>33.33</v>
      </c>
      <c r="U129" s="9">
        <v>0</v>
      </c>
      <c r="V129" s="9">
        <v>14928.4207684227</v>
      </c>
    </row>
    <row r="130" spans="1:22">
      <c r="A130" s="7" t="s">
        <v>48</v>
      </c>
      <c r="B130" s="7" t="s">
        <v>129</v>
      </c>
      <c r="C130" s="7" t="s">
        <v>126</v>
      </c>
      <c r="D130" s="8" t="s">
        <v>127</v>
      </c>
      <c r="E130" s="17">
        <v>0.43</v>
      </c>
      <c r="F130" s="9">
        <v>0.33700000000000002</v>
      </c>
      <c r="G130" s="9">
        <v>30000</v>
      </c>
      <c r="H130" s="9">
        <v>0</v>
      </c>
      <c r="I130" s="9">
        <v>1300000</v>
      </c>
      <c r="J130" s="9">
        <v>0.95499999999999996</v>
      </c>
      <c r="K130" s="9">
        <v>35</v>
      </c>
      <c r="M130" s="9">
        <v>0.04</v>
      </c>
      <c r="N130" s="9">
        <v>1000000</v>
      </c>
      <c r="O130" s="9">
        <v>8760000000</v>
      </c>
      <c r="P130" s="18">
        <v>1.3796999999999999</v>
      </c>
      <c r="Q130" s="18">
        <v>1.3796999999999999</v>
      </c>
      <c r="R130" s="9">
        <v>0.06</v>
      </c>
      <c r="S130" s="9">
        <v>10.08</v>
      </c>
      <c r="T130" s="9">
        <v>33.33</v>
      </c>
      <c r="U130" s="9">
        <v>0</v>
      </c>
      <c r="V130" s="9">
        <v>21846.469417204</v>
      </c>
    </row>
    <row r="131" spans="1:22">
      <c r="A131" s="7" t="s">
        <v>48</v>
      </c>
      <c r="B131" s="7" t="s">
        <v>130</v>
      </c>
      <c r="C131" s="7" t="s">
        <v>126</v>
      </c>
      <c r="D131" s="8" t="s">
        <v>127</v>
      </c>
      <c r="E131" s="17">
        <v>0.54200000000000004</v>
      </c>
      <c r="F131" s="9">
        <v>0.20100000000000001</v>
      </c>
      <c r="G131" s="9">
        <v>20000</v>
      </c>
      <c r="H131" s="9">
        <v>0</v>
      </c>
      <c r="I131" s="9">
        <v>800000</v>
      </c>
      <c r="J131" s="9">
        <v>0.96</v>
      </c>
      <c r="K131" s="9">
        <v>25</v>
      </c>
      <c r="M131" s="9">
        <v>0.04</v>
      </c>
      <c r="N131" s="9">
        <v>1000000</v>
      </c>
      <c r="O131" s="9">
        <v>8760000000</v>
      </c>
      <c r="P131" s="9">
        <v>0.26474999999999999</v>
      </c>
      <c r="Q131" s="9">
        <v>0.26474999999999999</v>
      </c>
      <c r="R131" s="9">
        <v>0.08</v>
      </c>
      <c r="S131" s="9">
        <v>26.027999999999999</v>
      </c>
      <c r="T131" s="9">
        <v>33.33</v>
      </c>
      <c r="U131" s="9">
        <v>0</v>
      </c>
      <c r="V131" s="9">
        <v>13488.9919680366</v>
      </c>
    </row>
    <row r="132" spans="1:22">
      <c r="A132" s="7" t="s">
        <v>48</v>
      </c>
      <c r="B132" s="7" t="s">
        <v>131</v>
      </c>
      <c r="C132" s="7" t="s">
        <v>126</v>
      </c>
      <c r="D132" s="8" t="s">
        <v>127</v>
      </c>
      <c r="E132" s="17">
        <v>0.4</v>
      </c>
      <c r="F132" s="9">
        <v>0.20100000000000001</v>
      </c>
      <c r="G132" s="9">
        <v>15000</v>
      </c>
      <c r="H132" s="9">
        <v>0</v>
      </c>
      <c r="I132" s="9">
        <v>400000</v>
      </c>
      <c r="J132" s="9">
        <v>0.94799999999999995</v>
      </c>
      <c r="K132" s="9">
        <v>25</v>
      </c>
      <c r="M132" s="9">
        <v>0.04</v>
      </c>
      <c r="N132" s="9">
        <v>1000000</v>
      </c>
      <c r="O132" s="9">
        <v>8760000000</v>
      </c>
      <c r="P132" s="18">
        <v>0.69894000000000001</v>
      </c>
      <c r="Q132" s="18">
        <v>0.69894000000000001</v>
      </c>
      <c r="R132" s="9">
        <v>0.15</v>
      </c>
      <c r="S132" s="9">
        <v>26.027999999999999</v>
      </c>
      <c r="T132" s="9">
        <v>33.33</v>
      </c>
      <c r="U132" s="9">
        <v>0</v>
      </c>
      <c r="V132" s="9">
        <v>13488.9919680366</v>
      </c>
    </row>
    <row r="133" spans="1:22">
      <c r="A133" s="7" t="s">
        <v>48</v>
      </c>
      <c r="B133" s="7" t="s">
        <v>132</v>
      </c>
      <c r="C133" s="7" t="s">
        <v>126</v>
      </c>
      <c r="D133" s="8" t="s">
        <v>127</v>
      </c>
      <c r="E133" s="17">
        <v>0.35</v>
      </c>
      <c r="F133" s="9">
        <v>0.26600000000000001</v>
      </c>
      <c r="G133" s="9">
        <v>6960</v>
      </c>
      <c r="H133" s="9">
        <v>0</v>
      </c>
      <c r="I133" s="9">
        <v>400000</v>
      </c>
      <c r="J133" s="9">
        <f>J134</f>
        <v>0.9</v>
      </c>
      <c r="K133" s="9">
        <v>25</v>
      </c>
      <c r="M133" s="9">
        <v>0.04</v>
      </c>
      <c r="N133" s="9">
        <v>1000000</v>
      </c>
      <c r="O133" s="9">
        <v>8760000000</v>
      </c>
      <c r="P133" s="9">
        <f>P132</f>
        <v>0.69894000000000001</v>
      </c>
      <c r="Q133" s="9">
        <f>Q132</f>
        <v>0.69894000000000001</v>
      </c>
      <c r="R133" s="9">
        <v>0.15</v>
      </c>
      <c r="S133" s="9">
        <v>41.652000000000001</v>
      </c>
      <c r="T133" s="9">
        <v>33.33</v>
      </c>
      <c r="U133" s="9">
        <v>0</v>
      </c>
      <c r="V133" s="9">
        <v>1248.1130423920599</v>
      </c>
    </row>
    <row r="134" spans="1:22">
      <c r="A134" s="7" t="s">
        <v>48</v>
      </c>
      <c r="B134" s="7" t="s">
        <v>133</v>
      </c>
      <c r="C134" s="7" t="s">
        <v>126</v>
      </c>
      <c r="D134" s="8" t="s">
        <v>127</v>
      </c>
      <c r="E134" s="17">
        <v>0.35</v>
      </c>
      <c r="F134" s="9">
        <v>0.35</v>
      </c>
      <c r="G134" s="9">
        <v>30000</v>
      </c>
      <c r="H134" s="9">
        <v>0</v>
      </c>
      <c r="I134" s="9">
        <v>1500000</v>
      </c>
      <c r="J134" s="9">
        <v>0.9</v>
      </c>
      <c r="K134" s="9">
        <v>30</v>
      </c>
      <c r="M134" s="9">
        <v>0.04</v>
      </c>
      <c r="N134" s="9">
        <v>1000000</v>
      </c>
      <c r="O134" s="9">
        <v>8760000000</v>
      </c>
      <c r="P134" s="9">
        <f>P133</f>
        <v>0.69894000000000001</v>
      </c>
      <c r="Q134" s="9">
        <f>Q133</f>
        <v>0.69894000000000001</v>
      </c>
      <c r="R134" s="9">
        <v>0.04</v>
      </c>
      <c r="S134" s="9">
        <v>18.053999999999998</v>
      </c>
      <c r="T134" s="9">
        <v>33.33</v>
      </c>
      <c r="U134" s="9">
        <v>0</v>
      </c>
      <c r="V134" s="9">
        <v>171.05426410986701</v>
      </c>
    </row>
    <row r="135" spans="1:22">
      <c r="A135" s="7" t="s">
        <v>48</v>
      </c>
      <c r="B135" s="7" t="s">
        <v>134</v>
      </c>
      <c r="C135" s="7" t="s">
        <v>123</v>
      </c>
      <c r="D135" s="8" t="s">
        <v>127</v>
      </c>
      <c r="E135" s="17">
        <v>0.48699999999999999</v>
      </c>
      <c r="F135" s="9">
        <v>0</v>
      </c>
      <c r="G135" s="9">
        <v>100000</v>
      </c>
      <c r="H135" s="9">
        <v>0</v>
      </c>
      <c r="I135" s="9">
        <v>1951000</v>
      </c>
      <c r="J135" s="9">
        <v>1</v>
      </c>
      <c r="K135" s="9">
        <v>30</v>
      </c>
      <c r="M135" s="9">
        <v>0.04</v>
      </c>
      <c r="N135" s="9">
        <v>1000000</v>
      </c>
      <c r="O135" s="9">
        <v>53399955.020007998</v>
      </c>
      <c r="P135" s="9">
        <f>P131</f>
        <v>0.26474999999999999</v>
      </c>
      <c r="Q135" s="9">
        <f>Q131</f>
        <v>0.26474999999999999</v>
      </c>
      <c r="R135" s="9">
        <v>0.15</v>
      </c>
      <c r="S135" s="9">
        <v>10</v>
      </c>
      <c r="T135" s="9">
        <v>0</v>
      </c>
      <c r="U135" s="9">
        <v>0</v>
      </c>
      <c r="V135" s="9">
        <v>6894.2927803410703</v>
      </c>
    </row>
    <row r="136" spans="1:22">
      <c r="A136" s="7" t="s">
        <v>48</v>
      </c>
      <c r="B136" s="7" t="s">
        <v>135</v>
      </c>
      <c r="C136" s="7" t="s">
        <v>123</v>
      </c>
      <c r="D136" s="8" t="s">
        <v>124</v>
      </c>
      <c r="E136" s="17">
        <v>1</v>
      </c>
      <c r="F136" s="9">
        <v>0</v>
      </c>
      <c r="G136" s="9">
        <v>35000</v>
      </c>
      <c r="H136" s="9">
        <v>0</v>
      </c>
      <c r="I136" s="9">
        <v>1182000</v>
      </c>
      <c r="J136" s="9">
        <v>1</v>
      </c>
      <c r="K136" s="9">
        <v>25</v>
      </c>
      <c r="M136" s="9">
        <v>0.04</v>
      </c>
      <c r="N136" s="9">
        <v>1000000</v>
      </c>
      <c r="O136" s="9">
        <v>53399955.020007998</v>
      </c>
      <c r="S136" s="9">
        <v>0</v>
      </c>
      <c r="T136" s="9">
        <v>0</v>
      </c>
      <c r="U136" s="9">
        <v>0</v>
      </c>
      <c r="V136" s="9">
        <v>55282.481202403702</v>
      </c>
    </row>
    <row r="137" spans="1:22">
      <c r="A137" s="7" t="s">
        <v>48</v>
      </c>
      <c r="B137" s="7" t="s">
        <v>136</v>
      </c>
      <c r="C137" s="7" t="s">
        <v>123</v>
      </c>
      <c r="D137" s="8" t="s">
        <v>124</v>
      </c>
      <c r="E137" s="17">
        <v>1</v>
      </c>
      <c r="F137" s="9">
        <v>0</v>
      </c>
      <c r="G137" s="9">
        <v>100000</v>
      </c>
      <c r="H137" s="9">
        <v>0</v>
      </c>
      <c r="I137" s="9">
        <v>3934571.42857143</v>
      </c>
      <c r="J137" s="9">
        <v>1</v>
      </c>
      <c r="K137" s="9">
        <v>25</v>
      </c>
      <c r="M137" s="9">
        <v>0.04</v>
      </c>
      <c r="N137" s="9">
        <v>1000000</v>
      </c>
      <c r="O137" s="9">
        <v>53399955.020007998</v>
      </c>
      <c r="S137" s="9">
        <v>0</v>
      </c>
      <c r="T137" s="9">
        <v>0</v>
      </c>
      <c r="U137" s="9">
        <v>0</v>
      </c>
      <c r="V137" s="9">
        <v>11931.4707631087</v>
      </c>
    </row>
    <row r="138" spans="1:22">
      <c r="A138" s="7" t="s">
        <v>48</v>
      </c>
      <c r="B138" s="7" t="s">
        <v>137</v>
      </c>
      <c r="C138" s="7" t="s">
        <v>123</v>
      </c>
      <c r="D138" s="8" t="s">
        <v>124</v>
      </c>
      <c r="E138" s="17">
        <v>1</v>
      </c>
      <c r="F138" s="9">
        <v>0</v>
      </c>
      <c r="G138" s="9">
        <v>25000</v>
      </c>
      <c r="H138" s="9">
        <v>0</v>
      </c>
      <c r="I138" s="9">
        <v>600000</v>
      </c>
      <c r="J138" s="9">
        <v>1</v>
      </c>
      <c r="K138" s="9">
        <v>25</v>
      </c>
      <c r="M138" s="9">
        <v>0.04</v>
      </c>
      <c r="N138" s="9">
        <v>1000000</v>
      </c>
      <c r="O138" s="9">
        <v>53399955.020007998</v>
      </c>
      <c r="S138" s="9">
        <v>0</v>
      </c>
      <c r="T138" s="9">
        <v>0</v>
      </c>
      <c r="V138" s="9">
        <v>63959.325331165601</v>
      </c>
    </row>
  </sheetData>
  <autoFilter ref="A5:U128" xr:uid="{00000000-0009-0000-0000-000002000000}"/>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82"/>
  <sheetViews>
    <sheetView tabSelected="1" zoomScale="90" zoomScaleNormal="90" workbookViewId="0">
      <pane xSplit="2" ySplit="5" topLeftCell="J6" activePane="bottomRight" state="frozen"/>
      <selection pane="topRight" activeCell="C1" sqref="C1"/>
      <selection pane="bottomLeft" activeCell="A6" sqref="A6"/>
      <selection pane="bottomRight" activeCell="Z9" sqref="Z9"/>
    </sheetView>
  </sheetViews>
  <sheetFormatPr defaultColWidth="9.140625" defaultRowHeight="15"/>
  <cols>
    <col min="1" max="1" width="11.7109375" style="7" customWidth="1"/>
    <col min="2" max="2" width="10.5703125" style="8" customWidth="1"/>
    <col min="3" max="5" width="13.7109375" style="9" customWidth="1"/>
    <col min="6" max="6" width="14.7109375" style="9" customWidth="1"/>
    <col min="7" max="10" width="14.28515625" style="9" customWidth="1"/>
    <col min="11" max="15" width="13.7109375" style="9" customWidth="1"/>
    <col min="16" max="16" width="15" style="9" customWidth="1"/>
    <col min="17" max="20" width="14.5703125" style="9" customWidth="1"/>
    <col min="21" max="21" width="15" style="9" customWidth="1"/>
    <col min="22" max="22" width="17.7109375" style="18" customWidth="1"/>
    <col min="23" max="23" width="19" style="18" customWidth="1"/>
    <col min="24" max="24" width="19.42578125" style="18" customWidth="1"/>
    <col min="25" max="25" width="17.7109375" style="18" customWidth="1"/>
    <col min="26" max="26" width="31.7109375" style="7" customWidth="1"/>
    <col min="27" max="27" width="21.5703125" style="7" customWidth="1"/>
    <col min="28" max="28" width="16.85546875" style="7" customWidth="1"/>
    <col min="29" max="1024" width="9.140625" style="7"/>
  </cols>
  <sheetData>
    <row r="1" spans="1:25" s="10" customFormat="1" ht="45.75" customHeight="1">
      <c r="A1" s="10" t="s">
        <v>70</v>
      </c>
      <c r="B1" s="11"/>
      <c r="C1" s="10" t="s">
        <v>138</v>
      </c>
      <c r="D1" s="10" t="s">
        <v>138</v>
      </c>
      <c r="E1" s="10" t="s">
        <v>139</v>
      </c>
      <c r="F1" s="10" t="s">
        <v>139</v>
      </c>
      <c r="G1" s="10" t="s">
        <v>138</v>
      </c>
      <c r="H1" s="10" t="s">
        <v>3</v>
      </c>
      <c r="I1" s="10" t="s">
        <v>3</v>
      </c>
      <c r="J1" s="10" t="s">
        <v>3</v>
      </c>
      <c r="K1" s="10" t="s">
        <v>140</v>
      </c>
      <c r="L1" s="10" t="s">
        <v>141</v>
      </c>
      <c r="M1" s="10" t="s">
        <v>141</v>
      </c>
      <c r="N1" s="10" t="s">
        <v>142</v>
      </c>
      <c r="O1" s="10" t="s">
        <v>143</v>
      </c>
      <c r="P1" s="10" t="s">
        <v>73</v>
      </c>
      <c r="Q1" s="10" t="s">
        <v>73</v>
      </c>
      <c r="R1" s="10" t="s">
        <v>73</v>
      </c>
      <c r="S1" s="10" t="s">
        <v>73</v>
      </c>
      <c r="T1" s="10" t="s">
        <v>73</v>
      </c>
      <c r="U1" s="10" t="s">
        <v>73</v>
      </c>
      <c r="V1" s="10" t="s">
        <v>73</v>
      </c>
      <c r="W1" s="10" t="s">
        <v>73</v>
      </c>
      <c r="X1" s="10" t="s">
        <v>73</v>
      </c>
      <c r="Y1" s="10" t="s">
        <v>73</v>
      </c>
    </row>
    <row r="2" spans="1:25" s="10" customFormat="1" ht="45.75" customHeight="1">
      <c r="A2" s="10" t="s">
        <v>77</v>
      </c>
      <c r="B2" s="11" t="s">
        <v>144</v>
      </c>
      <c r="C2" s="19" t="s">
        <v>145</v>
      </c>
      <c r="D2" s="4" t="s">
        <v>145</v>
      </c>
      <c r="E2" s="4" t="s">
        <v>146</v>
      </c>
      <c r="F2" s="4" t="s">
        <v>147</v>
      </c>
      <c r="G2" s="4" t="s">
        <v>148</v>
      </c>
      <c r="H2" s="10" t="s">
        <v>149</v>
      </c>
      <c r="I2" s="10" t="s">
        <v>150</v>
      </c>
      <c r="J2" s="10" t="s">
        <v>151</v>
      </c>
      <c r="K2" s="10" t="s">
        <v>152</v>
      </c>
      <c r="L2" s="10" t="s">
        <v>153</v>
      </c>
      <c r="M2" s="10" t="s">
        <v>154</v>
      </c>
      <c r="N2" s="10" t="s">
        <v>155</v>
      </c>
      <c r="O2" s="10" t="s">
        <v>87</v>
      </c>
      <c r="P2" s="10" t="s">
        <v>88</v>
      </c>
      <c r="Q2" s="10" t="s">
        <v>89</v>
      </c>
      <c r="R2" s="10" t="s">
        <v>156</v>
      </c>
      <c r="S2" s="10" t="s">
        <v>157</v>
      </c>
      <c r="T2" s="10" t="s">
        <v>157</v>
      </c>
      <c r="U2" s="10" t="s">
        <v>158</v>
      </c>
      <c r="V2" s="10" t="s">
        <v>159</v>
      </c>
      <c r="W2" s="10" t="s">
        <v>98</v>
      </c>
      <c r="X2" s="10" t="s">
        <v>98</v>
      </c>
      <c r="Y2" s="10" t="s">
        <v>98</v>
      </c>
    </row>
    <row r="3" spans="1:25" s="12" customFormat="1" ht="101.25">
      <c r="A3" s="12" t="s">
        <v>15</v>
      </c>
      <c r="B3" s="13"/>
      <c r="L3" s="12" t="s">
        <v>160</v>
      </c>
      <c r="M3" s="12" t="s">
        <v>161</v>
      </c>
      <c r="N3" s="12" t="s">
        <v>162</v>
      </c>
    </row>
    <row r="4" spans="1:25">
      <c r="A4" s="7" t="s">
        <v>99</v>
      </c>
      <c r="C4" s="9" t="s">
        <v>24</v>
      </c>
      <c r="D4" s="9" t="s">
        <v>24</v>
      </c>
      <c r="E4" s="9" t="s">
        <v>26</v>
      </c>
      <c r="F4" s="9" t="s">
        <v>26</v>
      </c>
      <c r="G4" s="9" t="s">
        <v>26</v>
      </c>
      <c r="H4" s="9" t="s">
        <v>24</v>
      </c>
      <c r="I4" s="9" t="s">
        <v>101</v>
      </c>
      <c r="J4" s="9" t="s">
        <v>101</v>
      </c>
      <c r="K4" s="9" t="s">
        <v>24</v>
      </c>
      <c r="L4" s="9" t="s">
        <v>101</v>
      </c>
      <c r="M4" s="9" t="s">
        <v>101</v>
      </c>
      <c r="N4" s="9" t="s">
        <v>26</v>
      </c>
      <c r="O4" s="9" t="s">
        <v>25</v>
      </c>
      <c r="P4" s="9" t="s">
        <v>25</v>
      </c>
      <c r="Q4" s="9" t="s">
        <v>26</v>
      </c>
      <c r="R4" s="9" t="s">
        <v>163</v>
      </c>
      <c r="S4" s="9" t="s">
        <v>19</v>
      </c>
      <c r="T4" s="9" t="s">
        <v>19</v>
      </c>
      <c r="U4" s="9" t="s">
        <v>26</v>
      </c>
      <c r="V4" s="18" t="s">
        <v>164</v>
      </c>
      <c r="W4" s="18" t="s">
        <v>19</v>
      </c>
      <c r="X4" s="18" t="s">
        <v>19</v>
      </c>
      <c r="Y4" s="18" t="s">
        <v>163</v>
      </c>
    </row>
    <row r="5" spans="1:25" s="14" customFormat="1" ht="11.25">
      <c r="A5" s="14" t="s">
        <v>106</v>
      </c>
      <c r="B5" s="15" t="s">
        <v>165</v>
      </c>
      <c r="C5" s="16" t="s">
        <v>166</v>
      </c>
      <c r="D5" s="16" t="s">
        <v>167</v>
      </c>
      <c r="E5" s="16" t="s">
        <v>168</v>
      </c>
      <c r="F5" s="16" t="s">
        <v>169</v>
      </c>
      <c r="G5" s="16" t="s">
        <v>170</v>
      </c>
      <c r="H5" s="16" t="s">
        <v>171</v>
      </c>
      <c r="I5" s="16" t="s">
        <v>172</v>
      </c>
      <c r="J5" s="16" t="s">
        <v>173</v>
      </c>
      <c r="K5" s="16" t="s">
        <v>174</v>
      </c>
      <c r="L5" s="16" t="s">
        <v>175</v>
      </c>
      <c r="M5" s="16" t="s">
        <v>176</v>
      </c>
      <c r="N5" s="16" t="s">
        <v>113</v>
      </c>
      <c r="O5" s="16" t="s">
        <v>35</v>
      </c>
      <c r="P5" s="16" t="s">
        <v>34</v>
      </c>
      <c r="Q5" s="16" t="s">
        <v>36</v>
      </c>
      <c r="R5" s="16" t="s">
        <v>114</v>
      </c>
      <c r="S5" s="16" t="s">
        <v>177</v>
      </c>
      <c r="T5" s="16" t="s">
        <v>178</v>
      </c>
      <c r="U5" s="16" t="s">
        <v>179</v>
      </c>
      <c r="V5" s="20" t="s">
        <v>180</v>
      </c>
      <c r="W5" s="20" t="s">
        <v>181</v>
      </c>
      <c r="X5" s="20" t="s">
        <v>182</v>
      </c>
      <c r="Y5" s="20" t="s">
        <v>183</v>
      </c>
    </row>
    <row r="6" spans="1:25">
      <c r="A6" s="7" t="s">
        <v>38</v>
      </c>
      <c r="B6" s="21" t="s">
        <v>184</v>
      </c>
      <c r="C6" s="9">
        <f>300/1000</f>
        <v>0.3</v>
      </c>
      <c r="D6" s="9">
        <f>300/1000</f>
        <v>0.3</v>
      </c>
      <c r="E6" s="22">
        <v>0.97</v>
      </c>
      <c r="F6" s="22">
        <v>0.97</v>
      </c>
      <c r="G6" s="9">
        <f>1-0.0011/100</f>
        <v>0.99998900000000002</v>
      </c>
      <c r="H6" s="9">
        <f>0.0022*K6</f>
        <v>660</v>
      </c>
      <c r="I6" s="9">
        <f>0.0022*L6</f>
        <v>110</v>
      </c>
      <c r="J6" s="9">
        <f>0.0022*M6</f>
        <v>2.2000000000000002E-2</v>
      </c>
      <c r="K6" s="9">
        <v>300000</v>
      </c>
      <c r="L6" s="9">
        <v>50000</v>
      </c>
      <c r="M6" s="9">
        <v>10</v>
      </c>
      <c r="N6" s="9">
        <v>0.98</v>
      </c>
      <c r="O6" s="9">
        <v>20</v>
      </c>
      <c r="Q6" s="9">
        <v>0.04</v>
      </c>
      <c r="R6" s="9">
        <v>1000000</v>
      </c>
      <c r="S6" s="9">
        <v>100000</v>
      </c>
      <c r="T6" s="9">
        <v>100000</v>
      </c>
      <c r="U6" s="9">
        <v>0.5</v>
      </c>
      <c r="V6" s="18">
        <v>1000</v>
      </c>
      <c r="W6" s="18">
        <v>3000</v>
      </c>
      <c r="X6" s="18">
        <v>3000</v>
      </c>
      <c r="Y6" s="18">
        <v>5000</v>
      </c>
    </row>
    <row r="7" spans="1:25">
      <c r="A7" s="7" t="s">
        <v>38</v>
      </c>
      <c r="B7" s="21" t="s">
        <v>185</v>
      </c>
      <c r="C7" s="9">
        <v>0.5</v>
      </c>
      <c r="D7" s="9">
        <v>0.5</v>
      </c>
      <c r="E7" s="22">
        <f>SQRT(0.84)</f>
        <v>0.91651513899116799</v>
      </c>
      <c r="F7" s="22">
        <f>SQRT(0.84)</f>
        <v>0.91651513899116799</v>
      </c>
      <c r="G7" s="9">
        <v>1</v>
      </c>
      <c r="K7" s="9">
        <v>80000</v>
      </c>
      <c r="L7" s="9">
        <v>32500</v>
      </c>
      <c r="M7" s="9">
        <v>32500</v>
      </c>
      <c r="N7" s="9">
        <v>0.98</v>
      </c>
      <c r="O7" s="9">
        <v>15</v>
      </c>
      <c r="Q7" s="9">
        <v>0.04</v>
      </c>
      <c r="R7" s="9">
        <v>0</v>
      </c>
      <c r="S7" s="9">
        <v>0</v>
      </c>
      <c r="T7" s="9">
        <v>0</v>
      </c>
      <c r="U7" s="9">
        <v>0.5</v>
      </c>
      <c r="V7" s="18">
        <v>1000</v>
      </c>
    </row>
    <row r="8" spans="1:25">
      <c r="A8" s="7" t="s">
        <v>38</v>
      </c>
      <c r="B8" s="21" t="s">
        <v>186</v>
      </c>
      <c r="C8" s="9">
        <v>0.5</v>
      </c>
      <c r="D8" s="9">
        <v>0.5</v>
      </c>
      <c r="E8" s="22">
        <f>SQRT(0.88)</f>
        <v>0.93808315196468595</v>
      </c>
      <c r="F8" s="22">
        <f>SQRT(0.88)</f>
        <v>0.93808315196468595</v>
      </c>
      <c r="G8" s="9">
        <v>1</v>
      </c>
      <c r="H8" s="9">
        <f>0.016*K8</f>
        <v>2400</v>
      </c>
      <c r="I8" s="9">
        <f>0.016*L12</f>
        <v>4880</v>
      </c>
      <c r="J8" s="9">
        <f>0.016*M12</f>
        <v>13600</v>
      </c>
      <c r="K8" s="9">
        <v>150000</v>
      </c>
      <c r="L8" s="9">
        <v>32500</v>
      </c>
      <c r="M8" s="9">
        <v>32500</v>
      </c>
      <c r="N8" s="9">
        <v>0.98</v>
      </c>
      <c r="O8" s="9">
        <v>15</v>
      </c>
      <c r="Q8" s="9">
        <v>0.04</v>
      </c>
      <c r="R8" s="9">
        <v>0</v>
      </c>
      <c r="S8" s="9">
        <v>0</v>
      </c>
      <c r="T8" s="9">
        <v>0</v>
      </c>
      <c r="U8" s="9">
        <v>0.5</v>
      </c>
      <c r="V8" s="18">
        <v>1000</v>
      </c>
    </row>
    <row r="9" spans="1:25">
      <c r="A9" s="7" t="s">
        <v>38</v>
      </c>
      <c r="B9" s="21" t="s">
        <v>187</v>
      </c>
      <c r="C9" s="9">
        <v>0.5</v>
      </c>
      <c r="D9" s="9">
        <v>0.5</v>
      </c>
      <c r="E9" s="22">
        <f>SQRT(0.8)</f>
        <v>0.89442719099991586</v>
      </c>
      <c r="F9" s="22">
        <f>SQRT(0.8)</f>
        <v>0.89442719099991586</v>
      </c>
      <c r="G9" s="9">
        <v>1</v>
      </c>
      <c r="K9" s="9">
        <v>150000</v>
      </c>
      <c r="L9" s="9">
        <v>500000</v>
      </c>
      <c r="M9" s="9">
        <v>500000</v>
      </c>
      <c r="N9" s="9">
        <v>0.98</v>
      </c>
      <c r="O9" s="9">
        <v>25</v>
      </c>
      <c r="Q9" s="9">
        <v>0.04</v>
      </c>
      <c r="R9" s="9">
        <v>0</v>
      </c>
      <c r="S9" s="9">
        <v>0</v>
      </c>
      <c r="T9" s="9">
        <v>0</v>
      </c>
      <c r="U9" s="9">
        <v>0.5</v>
      </c>
      <c r="V9" s="18">
        <v>1000</v>
      </c>
    </row>
    <row r="10" spans="1:25">
      <c r="A10" s="7" t="s">
        <v>38</v>
      </c>
      <c r="B10" s="21" t="s">
        <v>188</v>
      </c>
      <c r="C10" s="9">
        <f>560/1000</f>
        <v>0.56000000000000005</v>
      </c>
      <c r="D10" s="9">
        <f>560/1000</f>
        <v>0.56000000000000005</v>
      </c>
      <c r="E10" s="22">
        <v>0.97</v>
      </c>
      <c r="F10" s="22">
        <v>0.91</v>
      </c>
      <c r="G10" s="9">
        <f>1-0.0005/100</f>
        <v>0.99999499999999997</v>
      </c>
      <c r="K10" s="9">
        <v>10000</v>
      </c>
      <c r="L10" s="9">
        <v>550000</v>
      </c>
      <c r="M10" s="9">
        <v>550000</v>
      </c>
      <c r="N10" s="9">
        <v>0.98</v>
      </c>
      <c r="O10" s="9">
        <v>80</v>
      </c>
      <c r="Q10" s="9">
        <v>0.04</v>
      </c>
      <c r="R10" s="9">
        <v>1000000</v>
      </c>
      <c r="S10" s="9">
        <v>10000</v>
      </c>
      <c r="T10" s="9">
        <v>10000</v>
      </c>
      <c r="U10" s="9">
        <v>0.5</v>
      </c>
      <c r="V10" s="18">
        <v>1000</v>
      </c>
      <c r="W10" s="18">
        <v>10000</v>
      </c>
      <c r="X10" s="18">
        <v>10000</v>
      </c>
      <c r="Y10" s="18">
        <v>70000</v>
      </c>
    </row>
    <row r="11" spans="1:25">
      <c r="A11" s="7" t="s">
        <v>38</v>
      </c>
      <c r="B11" s="21" t="s">
        <v>189</v>
      </c>
      <c r="C11" s="9">
        <v>0.5</v>
      </c>
      <c r="D11" s="9">
        <v>0.5</v>
      </c>
      <c r="E11" s="22">
        <f>SQRT(0.73)</f>
        <v>0.8544003745317531</v>
      </c>
      <c r="F11" s="22">
        <f>SQRT(0.73)</f>
        <v>0.8544003745317531</v>
      </c>
      <c r="G11" s="9">
        <v>1</v>
      </c>
      <c r="K11" s="9">
        <v>40000</v>
      </c>
      <c r="L11" s="9">
        <v>412500</v>
      </c>
      <c r="M11" s="9">
        <v>412500</v>
      </c>
      <c r="N11" s="9">
        <v>0.98</v>
      </c>
      <c r="O11" s="9">
        <v>30</v>
      </c>
      <c r="Q11" s="9">
        <v>0.04</v>
      </c>
      <c r="R11" s="9">
        <v>0</v>
      </c>
      <c r="S11" s="9">
        <v>0</v>
      </c>
      <c r="T11" s="9">
        <v>0</v>
      </c>
      <c r="U11" s="9">
        <v>0.5</v>
      </c>
      <c r="V11" s="18">
        <v>1000</v>
      </c>
    </row>
    <row r="12" spans="1:25">
      <c r="A12" s="7" t="s">
        <v>38</v>
      </c>
      <c r="B12" s="21" t="s">
        <v>190</v>
      </c>
      <c r="C12" s="9">
        <f>1200/1000</f>
        <v>1.2</v>
      </c>
      <c r="D12" s="9">
        <f>1200/1000</f>
        <v>1.2</v>
      </c>
      <c r="E12" s="22">
        <v>0.73</v>
      </c>
      <c r="F12" s="22">
        <v>0.6</v>
      </c>
      <c r="G12" s="9">
        <f>1-0/100</f>
        <v>1</v>
      </c>
      <c r="K12" s="9">
        <v>200</v>
      </c>
      <c r="L12" s="9">
        <v>305000</v>
      </c>
      <c r="M12" s="9">
        <v>850000</v>
      </c>
      <c r="N12" s="9">
        <v>0.95</v>
      </c>
      <c r="O12" s="9">
        <v>22.5</v>
      </c>
      <c r="Q12" s="9">
        <v>0.04</v>
      </c>
      <c r="R12" s="9">
        <v>1000000000</v>
      </c>
      <c r="S12" s="9">
        <v>100000</v>
      </c>
      <c r="T12" s="9">
        <v>100000</v>
      </c>
      <c r="U12" s="9">
        <v>0.5</v>
      </c>
      <c r="V12" s="18">
        <v>1000</v>
      </c>
    </row>
    <row r="13" spans="1:25">
      <c r="A13" s="7" t="s">
        <v>39</v>
      </c>
      <c r="B13" s="21" t="s">
        <v>184</v>
      </c>
      <c r="C13" s="9">
        <f>300/1000</f>
        <v>0.3</v>
      </c>
      <c r="D13" s="9">
        <f>300/1000</f>
        <v>0.3</v>
      </c>
      <c r="E13" s="22">
        <v>0.97</v>
      </c>
      <c r="F13" s="22">
        <v>0.97</v>
      </c>
      <c r="G13" s="9">
        <f>1-0.0011/100</f>
        <v>0.99998900000000002</v>
      </c>
      <c r="H13" s="9">
        <f>0.0022*K13</f>
        <v>660</v>
      </c>
      <c r="I13" s="9">
        <f>0.0022*L13</f>
        <v>110</v>
      </c>
      <c r="J13" s="9">
        <f>0.0022*M13</f>
        <v>2.2000000000000002E-2</v>
      </c>
      <c r="K13" s="9">
        <v>300000</v>
      </c>
      <c r="L13" s="9">
        <v>50000</v>
      </c>
      <c r="M13" s="9">
        <v>10</v>
      </c>
      <c r="N13" s="9">
        <v>0.98</v>
      </c>
      <c r="O13" s="9">
        <v>20</v>
      </c>
      <c r="Q13" s="9">
        <v>0.04</v>
      </c>
      <c r="R13" s="9">
        <v>1000000</v>
      </c>
      <c r="S13" s="9">
        <v>100000</v>
      </c>
      <c r="T13" s="9">
        <v>100000</v>
      </c>
      <c r="U13" s="9">
        <v>0.5</v>
      </c>
      <c r="V13" s="18">
        <v>1000</v>
      </c>
      <c r="W13" s="18">
        <v>3000</v>
      </c>
      <c r="X13" s="18">
        <v>3000</v>
      </c>
      <c r="Y13" s="18">
        <v>5000</v>
      </c>
    </row>
    <row r="14" spans="1:25">
      <c r="A14" s="7" t="s">
        <v>39</v>
      </c>
      <c r="B14" s="21" t="s">
        <v>185</v>
      </c>
      <c r="C14" s="9">
        <v>0.5</v>
      </c>
      <c r="D14" s="9">
        <v>0.5</v>
      </c>
      <c r="E14" s="22">
        <f>SQRT(0.84)</f>
        <v>0.91651513899116799</v>
      </c>
      <c r="F14" s="22">
        <f>SQRT(0.84)</f>
        <v>0.91651513899116799</v>
      </c>
      <c r="G14" s="9">
        <v>1</v>
      </c>
      <c r="K14" s="9">
        <v>80000</v>
      </c>
      <c r="L14" s="9">
        <v>32500</v>
      </c>
      <c r="M14" s="9">
        <v>32500</v>
      </c>
      <c r="N14" s="9">
        <v>0.98</v>
      </c>
      <c r="O14" s="9">
        <v>15</v>
      </c>
      <c r="Q14" s="9">
        <v>0.04</v>
      </c>
      <c r="R14" s="9">
        <v>0</v>
      </c>
      <c r="S14" s="9">
        <v>0</v>
      </c>
      <c r="T14" s="9">
        <v>0</v>
      </c>
      <c r="U14" s="9">
        <v>0.5</v>
      </c>
      <c r="V14" s="18">
        <v>1000</v>
      </c>
    </row>
    <row r="15" spans="1:25">
      <c r="A15" s="7" t="s">
        <v>39</v>
      </c>
      <c r="B15" s="21" t="s">
        <v>186</v>
      </c>
      <c r="C15" s="9">
        <v>0.5</v>
      </c>
      <c r="D15" s="9">
        <v>0.5</v>
      </c>
      <c r="E15" s="22">
        <f>SQRT(0.88)</f>
        <v>0.93808315196468595</v>
      </c>
      <c r="F15" s="22">
        <f>SQRT(0.88)</f>
        <v>0.93808315196468595</v>
      </c>
      <c r="G15" s="9">
        <v>1</v>
      </c>
      <c r="H15" s="9">
        <f>0.016*K15</f>
        <v>2400</v>
      </c>
      <c r="I15" s="9">
        <f>0.016*L19</f>
        <v>4880</v>
      </c>
      <c r="J15" s="9">
        <f>0.016*M19</f>
        <v>13600</v>
      </c>
      <c r="K15" s="9">
        <v>150000</v>
      </c>
      <c r="L15" s="9">
        <v>32500</v>
      </c>
      <c r="M15" s="9">
        <v>32500</v>
      </c>
      <c r="N15" s="9">
        <v>0.98</v>
      </c>
      <c r="O15" s="9">
        <v>15</v>
      </c>
      <c r="Q15" s="9">
        <v>0.04</v>
      </c>
      <c r="R15" s="9">
        <v>0</v>
      </c>
      <c r="S15" s="9">
        <v>0</v>
      </c>
      <c r="T15" s="9">
        <v>0</v>
      </c>
      <c r="U15" s="9">
        <v>0.5</v>
      </c>
      <c r="V15" s="18">
        <v>1000</v>
      </c>
    </row>
    <row r="16" spans="1:25">
      <c r="A16" s="7" t="s">
        <v>39</v>
      </c>
      <c r="B16" s="21" t="s">
        <v>187</v>
      </c>
      <c r="C16" s="9">
        <v>0.5</v>
      </c>
      <c r="D16" s="9">
        <v>0.5</v>
      </c>
      <c r="E16" s="22">
        <f>SQRT(0.8)</f>
        <v>0.89442719099991586</v>
      </c>
      <c r="F16" s="22">
        <f>SQRT(0.8)</f>
        <v>0.89442719099991586</v>
      </c>
      <c r="G16" s="9">
        <v>1</v>
      </c>
      <c r="K16" s="9">
        <v>150000</v>
      </c>
      <c r="L16" s="9">
        <v>500000</v>
      </c>
      <c r="M16" s="9">
        <v>500000</v>
      </c>
      <c r="N16" s="9">
        <v>0.98</v>
      </c>
      <c r="O16" s="9">
        <v>25</v>
      </c>
      <c r="Q16" s="9">
        <v>0.04</v>
      </c>
      <c r="R16" s="9">
        <v>0</v>
      </c>
      <c r="S16" s="9">
        <v>0</v>
      </c>
      <c r="T16" s="9">
        <v>0</v>
      </c>
      <c r="U16" s="9">
        <v>0.5</v>
      </c>
      <c r="V16" s="18">
        <v>1000</v>
      </c>
    </row>
    <row r="17" spans="1:25">
      <c r="A17" s="7" t="s">
        <v>39</v>
      </c>
      <c r="B17" s="21" t="s">
        <v>188</v>
      </c>
      <c r="C17" s="9">
        <f>560/1000</f>
        <v>0.56000000000000005</v>
      </c>
      <c r="D17" s="9">
        <f>560/1000</f>
        <v>0.56000000000000005</v>
      </c>
      <c r="E17" s="22">
        <v>0.97</v>
      </c>
      <c r="F17" s="22">
        <v>0.91</v>
      </c>
      <c r="G17" s="9">
        <f>1-0.0005/100</f>
        <v>0.99999499999999997</v>
      </c>
      <c r="K17" s="9">
        <v>10000</v>
      </c>
      <c r="L17" s="9">
        <v>550000</v>
      </c>
      <c r="M17" s="9">
        <v>550000</v>
      </c>
      <c r="N17" s="9">
        <v>0.98</v>
      </c>
      <c r="O17" s="9">
        <v>80</v>
      </c>
      <c r="Q17" s="9">
        <v>0.04</v>
      </c>
      <c r="R17" s="9">
        <v>1000000</v>
      </c>
      <c r="S17" s="9">
        <v>100000</v>
      </c>
      <c r="T17" s="9">
        <v>100000</v>
      </c>
      <c r="U17" s="9">
        <v>0.5</v>
      </c>
      <c r="V17" s="18">
        <v>1000</v>
      </c>
      <c r="W17" s="18">
        <v>10000</v>
      </c>
      <c r="X17" s="18">
        <v>10000</v>
      </c>
      <c r="Y17" s="18">
        <v>70000</v>
      </c>
    </row>
    <row r="18" spans="1:25">
      <c r="A18" s="7" t="s">
        <v>39</v>
      </c>
      <c r="B18" s="21" t="s">
        <v>189</v>
      </c>
      <c r="C18" s="9">
        <v>0.5</v>
      </c>
      <c r="D18" s="9">
        <v>0.5</v>
      </c>
      <c r="E18" s="22">
        <f>SQRT(0.73)</f>
        <v>0.8544003745317531</v>
      </c>
      <c r="F18" s="22">
        <f>SQRT(0.73)</f>
        <v>0.8544003745317531</v>
      </c>
      <c r="G18" s="9">
        <v>1</v>
      </c>
      <c r="K18" s="9">
        <v>40000</v>
      </c>
      <c r="L18" s="9">
        <v>412500</v>
      </c>
      <c r="M18" s="9">
        <v>412500</v>
      </c>
      <c r="N18" s="9">
        <v>0.98</v>
      </c>
      <c r="O18" s="9">
        <v>30</v>
      </c>
      <c r="Q18" s="9">
        <v>0.04</v>
      </c>
      <c r="R18" s="9">
        <v>0</v>
      </c>
      <c r="S18" s="9">
        <v>0</v>
      </c>
      <c r="T18" s="9">
        <v>0</v>
      </c>
      <c r="U18" s="9">
        <v>0.5</v>
      </c>
      <c r="V18" s="18">
        <v>1000</v>
      </c>
    </row>
    <row r="19" spans="1:25">
      <c r="A19" s="7" t="s">
        <v>39</v>
      </c>
      <c r="B19" s="21" t="s">
        <v>190</v>
      </c>
      <c r="C19" s="9">
        <f>1200/1000</f>
        <v>1.2</v>
      </c>
      <c r="D19" s="9">
        <f>1200/1000</f>
        <v>1.2</v>
      </c>
      <c r="E19" s="22">
        <v>0.73</v>
      </c>
      <c r="F19" s="22">
        <v>0.6</v>
      </c>
      <c r="G19" s="9">
        <f>1-0/100</f>
        <v>1</v>
      </c>
      <c r="K19" s="9">
        <v>200</v>
      </c>
      <c r="L19" s="9">
        <v>305000</v>
      </c>
      <c r="M19" s="9">
        <v>850000</v>
      </c>
      <c r="N19" s="9">
        <v>0.95</v>
      </c>
      <c r="O19" s="9">
        <v>22.5</v>
      </c>
      <c r="Q19" s="9">
        <v>0.04</v>
      </c>
      <c r="R19" s="9">
        <v>1000000000</v>
      </c>
      <c r="S19" s="9">
        <v>100000</v>
      </c>
      <c r="T19" s="9">
        <v>100000</v>
      </c>
      <c r="U19" s="9">
        <v>0.5</v>
      </c>
      <c r="V19" s="18">
        <v>1000</v>
      </c>
    </row>
    <row r="20" spans="1:25">
      <c r="A20" s="7" t="s">
        <v>40</v>
      </c>
      <c r="B20" s="21" t="s">
        <v>184</v>
      </c>
      <c r="C20" s="9">
        <f>300/1000</f>
        <v>0.3</v>
      </c>
      <c r="D20" s="9">
        <f>300/1000</f>
        <v>0.3</v>
      </c>
      <c r="E20" s="22">
        <v>0.97</v>
      </c>
      <c r="F20" s="22">
        <v>0.97</v>
      </c>
      <c r="G20" s="9">
        <f>1-0.0011/100</f>
        <v>0.99998900000000002</v>
      </c>
      <c r="H20" s="9">
        <f>0.0022*K20</f>
        <v>660</v>
      </c>
      <c r="I20" s="9">
        <f>0.0022*L20</f>
        <v>110</v>
      </c>
      <c r="J20" s="9">
        <f>0.0022*M20</f>
        <v>2.2000000000000002E-2</v>
      </c>
      <c r="K20" s="9">
        <v>300000</v>
      </c>
      <c r="L20" s="9">
        <v>50000</v>
      </c>
      <c r="M20" s="9">
        <v>10</v>
      </c>
      <c r="N20" s="9">
        <v>0.98</v>
      </c>
      <c r="O20" s="9">
        <v>20</v>
      </c>
      <c r="Q20" s="9">
        <v>0.04</v>
      </c>
      <c r="R20" s="9">
        <v>1000000</v>
      </c>
      <c r="S20" s="9">
        <v>100000</v>
      </c>
      <c r="T20" s="9">
        <v>100000</v>
      </c>
      <c r="U20" s="9">
        <v>0.5</v>
      </c>
      <c r="V20" s="18">
        <v>1000</v>
      </c>
      <c r="W20" s="18">
        <v>3000</v>
      </c>
      <c r="X20" s="18">
        <v>3000</v>
      </c>
      <c r="Y20" s="18">
        <v>5000</v>
      </c>
    </row>
    <row r="21" spans="1:25">
      <c r="A21" s="7" t="s">
        <v>40</v>
      </c>
      <c r="B21" s="21" t="s">
        <v>185</v>
      </c>
      <c r="C21" s="9">
        <v>0.5</v>
      </c>
      <c r="D21" s="9">
        <v>0.5</v>
      </c>
      <c r="E21" s="22">
        <f>SQRT(0.84)</f>
        <v>0.91651513899116799</v>
      </c>
      <c r="F21" s="22">
        <f>SQRT(0.84)</f>
        <v>0.91651513899116799</v>
      </c>
      <c r="G21" s="9">
        <v>1</v>
      </c>
      <c r="K21" s="9">
        <v>80000</v>
      </c>
      <c r="L21" s="9">
        <v>32500</v>
      </c>
      <c r="M21" s="9">
        <v>32500</v>
      </c>
      <c r="N21" s="9">
        <v>0.98</v>
      </c>
      <c r="O21" s="9">
        <v>15</v>
      </c>
      <c r="Q21" s="9">
        <v>0.04</v>
      </c>
      <c r="R21" s="9">
        <v>0</v>
      </c>
      <c r="S21" s="9">
        <v>0</v>
      </c>
      <c r="T21" s="9">
        <v>0</v>
      </c>
      <c r="U21" s="9">
        <v>0.5</v>
      </c>
      <c r="V21" s="18">
        <v>1000</v>
      </c>
    </row>
    <row r="22" spans="1:25">
      <c r="A22" s="7" t="s">
        <v>40</v>
      </c>
      <c r="B22" s="21" t="s">
        <v>186</v>
      </c>
      <c r="C22" s="9">
        <v>0.5</v>
      </c>
      <c r="D22" s="9">
        <v>0.5</v>
      </c>
      <c r="E22" s="22">
        <f>SQRT(0.88)</f>
        <v>0.93808315196468595</v>
      </c>
      <c r="F22" s="22">
        <f>SQRT(0.88)</f>
        <v>0.93808315196468595</v>
      </c>
      <c r="G22" s="9">
        <v>1</v>
      </c>
      <c r="H22" s="9">
        <f>0.016*K22</f>
        <v>2400</v>
      </c>
      <c r="I22" s="9">
        <f>0.016*L26</f>
        <v>4880</v>
      </c>
      <c r="J22" s="9">
        <f>0.016*M26</f>
        <v>13600</v>
      </c>
      <c r="K22" s="9">
        <v>150000</v>
      </c>
      <c r="L22" s="9">
        <v>32500</v>
      </c>
      <c r="M22" s="9">
        <v>32500</v>
      </c>
      <c r="N22" s="9">
        <v>0.98</v>
      </c>
      <c r="O22" s="9">
        <v>15</v>
      </c>
      <c r="Q22" s="9">
        <v>0.04</v>
      </c>
      <c r="R22" s="9">
        <v>0</v>
      </c>
      <c r="S22" s="9">
        <v>0</v>
      </c>
      <c r="T22" s="9">
        <v>0</v>
      </c>
      <c r="U22" s="9">
        <v>0.5</v>
      </c>
      <c r="V22" s="18">
        <v>1000</v>
      </c>
    </row>
    <row r="23" spans="1:25">
      <c r="A23" s="7" t="s">
        <v>40</v>
      </c>
      <c r="B23" s="21" t="s">
        <v>187</v>
      </c>
      <c r="C23" s="9">
        <v>0.5</v>
      </c>
      <c r="D23" s="9">
        <v>0.5</v>
      </c>
      <c r="E23" s="22">
        <f>SQRT(0.8)</f>
        <v>0.89442719099991586</v>
      </c>
      <c r="F23" s="22">
        <f>SQRT(0.8)</f>
        <v>0.89442719099991586</v>
      </c>
      <c r="G23" s="9">
        <v>1</v>
      </c>
      <c r="K23" s="9">
        <v>150000</v>
      </c>
      <c r="L23" s="9">
        <v>500000</v>
      </c>
      <c r="M23" s="9">
        <v>500000</v>
      </c>
      <c r="N23" s="9">
        <v>0.98</v>
      </c>
      <c r="O23" s="9">
        <v>25</v>
      </c>
      <c r="Q23" s="9">
        <v>0.04</v>
      </c>
      <c r="R23" s="9">
        <v>0</v>
      </c>
      <c r="S23" s="9">
        <v>0</v>
      </c>
      <c r="T23" s="9">
        <v>0</v>
      </c>
      <c r="U23" s="9">
        <v>0.5</v>
      </c>
      <c r="V23" s="18">
        <v>1000</v>
      </c>
    </row>
    <row r="24" spans="1:25">
      <c r="A24" s="7" t="s">
        <v>40</v>
      </c>
      <c r="B24" s="21" t="s">
        <v>188</v>
      </c>
      <c r="C24" s="9">
        <f>560/1000</f>
        <v>0.56000000000000005</v>
      </c>
      <c r="D24" s="9">
        <f>560/1000</f>
        <v>0.56000000000000005</v>
      </c>
      <c r="E24" s="22">
        <v>0.97</v>
      </c>
      <c r="F24" s="22">
        <v>0.91</v>
      </c>
      <c r="G24" s="9">
        <f>1-0.0005/100</f>
        <v>0.99999499999999997</v>
      </c>
      <c r="K24" s="9">
        <v>10000</v>
      </c>
      <c r="L24" s="9">
        <v>550000</v>
      </c>
      <c r="M24" s="9">
        <v>550000</v>
      </c>
      <c r="N24" s="9">
        <v>0.98</v>
      </c>
      <c r="O24" s="9">
        <v>80</v>
      </c>
      <c r="Q24" s="9">
        <v>0.04</v>
      </c>
      <c r="R24" s="9">
        <v>1000000</v>
      </c>
      <c r="S24" s="9">
        <v>100000</v>
      </c>
      <c r="T24" s="9">
        <v>100000</v>
      </c>
      <c r="U24" s="9">
        <v>0.5</v>
      </c>
      <c r="V24" s="18">
        <v>1000</v>
      </c>
      <c r="W24" s="18">
        <v>10000</v>
      </c>
      <c r="X24" s="18">
        <v>10000</v>
      </c>
      <c r="Y24" s="18">
        <v>70000</v>
      </c>
    </row>
    <row r="25" spans="1:25">
      <c r="A25" s="7" t="s">
        <v>40</v>
      </c>
      <c r="B25" s="21" t="s">
        <v>189</v>
      </c>
      <c r="C25" s="9">
        <v>0.5</v>
      </c>
      <c r="D25" s="9">
        <v>0.5</v>
      </c>
      <c r="E25" s="22">
        <f>SQRT(0.73)</f>
        <v>0.8544003745317531</v>
      </c>
      <c r="F25" s="22">
        <f>SQRT(0.73)</f>
        <v>0.8544003745317531</v>
      </c>
      <c r="G25" s="9">
        <v>1</v>
      </c>
      <c r="K25" s="9">
        <v>40000</v>
      </c>
      <c r="L25" s="9">
        <v>412500</v>
      </c>
      <c r="M25" s="9">
        <v>412500</v>
      </c>
      <c r="N25" s="9">
        <v>0.98</v>
      </c>
      <c r="O25" s="9">
        <v>30</v>
      </c>
      <c r="Q25" s="9">
        <v>0.04</v>
      </c>
      <c r="R25" s="9">
        <v>0</v>
      </c>
      <c r="S25" s="9">
        <v>0</v>
      </c>
      <c r="T25" s="9">
        <v>0</v>
      </c>
      <c r="U25" s="9">
        <v>0.5</v>
      </c>
      <c r="V25" s="18">
        <v>1000</v>
      </c>
    </row>
    <row r="26" spans="1:25">
      <c r="A26" s="7" t="s">
        <v>40</v>
      </c>
      <c r="B26" s="21" t="s">
        <v>190</v>
      </c>
      <c r="C26" s="9">
        <f>1200/1000</f>
        <v>1.2</v>
      </c>
      <c r="D26" s="9">
        <f>1200/1000</f>
        <v>1.2</v>
      </c>
      <c r="E26" s="22">
        <v>0.73</v>
      </c>
      <c r="F26" s="22">
        <v>0.6</v>
      </c>
      <c r="G26" s="9">
        <f>1-0/100</f>
        <v>1</v>
      </c>
      <c r="K26" s="9">
        <v>200</v>
      </c>
      <c r="L26" s="9">
        <v>305000</v>
      </c>
      <c r="M26" s="9">
        <v>850000</v>
      </c>
      <c r="N26" s="9">
        <v>0.95</v>
      </c>
      <c r="O26" s="9">
        <v>22.5</v>
      </c>
      <c r="Q26" s="9">
        <v>0.04</v>
      </c>
      <c r="R26" s="9">
        <v>1000000000</v>
      </c>
      <c r="S26" s="9">
        <v>100000</v>
      </c>
      <c r="T26" s="9">
        <v>100000</v>
      </c>
      <c r="U26" s="9">
        <v>0.5</v>
      </c>
      <c r="V26" s="18">
        <v>1000</v>
      </c>
    </row>
    <row r="27" spans="1:25">
      <c r="A27" s="7" t="s">
        <v>41</v>
      </c>
      <c r="B27" s="21" t="s">
        <v>184</v>
      </c>
      <c r="C27" s="9">
        <f>300/1000</f>
        <v>0.3</v>
      </c>
      <c r="D27" s="9">
        <f>300/1000</f>
        <v>0.3</v>
      </c>
      <c r="E27" s="22">
        <v>0.97</v>
      </c>
      <c r="F27" s="22">
        <v>0.97</v>
      </c>
      <c r="G27" s="9">
        <f>1-0.0011/100</f>
        <v>0.99998900000000002</v>
      </c>
      <c r="H27" s="9">
        <f>0.0022*K27</f>
        <v>660</v>
      </c>
      <c r="I27" s="9">
        <f>0.0022*L27</f>
        <v>110</v>
      </c>
      <c r="J27" s="9">
        <f>0.0022*M27</f>
        <v>2.2000000000000002E-2</v>
      </c>
      <c r="K27" s="9">
        <v>300000</v>
      </c>
      <c r="L27" s="9">
        <v>50000</v>
      </c>
      <c r="M27" s="9">
        <v>10</v>
      </c>
      <c r="N27" s="9">
        <v>0.98</v>
      </c>
      <c r="O27" s="9">
        <v>20</v>
      </c>
      <c r="Q27" s="9">
        <v>0.04</v>
      </c>
      <c r="R27" s="9">
        <v>1000000</v>
      </c>
      <c r="S27" s="9">
        <v>100000</v>
      </c>
      <c r="T27" s="9">
        <v>100000</v>
      </c>
      <c r="U27" s="9">
        <v>0.5</v>
      </c>
      <c r="V27" s="18">
        <v>1000</v>
      </c>
      <c r="W27" s="18">
        <v>3000</v>
      </c>
      <c r="X27" s="18">
        <v>3000</v>
      </c>
      <c r="Y27" s="18">
        <v>5000</v>
      </c>
    </row>
    <row r="28" spans="1:25">
      <c r="A28" s="7" t="s">
        <v>41</v>
      </c>
      <c r="B28" s="21" t="s">
        <v>185</v>
      </c>
      <c r="C28" s="9">
        <v>0.5</v>
      </c>
      <c r="D28" s="9">
        <v>0.5</v>
      </c>
      <c r="E28" s="22">
        <f>SQRT(0.84)</f>
        <v>0.91651513899116799</v>
      </c>
      <c r="F28" s="22">
        <f>SQRT(0.84)</f>
        <v>0.91651513899116799</v>
      </c>
      <c r="G28" s="9">
        <v>1</v>
      </c>
      <c r="K28" s="9">
        <v>80000</v>
      </c>
      <c r="L28" s="9">
        <v>32500</v>
      </c>
      <c r="M28" s="9">
        <v>32500</v>
      </c>
      <c r="N28" s="9">
        <v>0.98</v>
      </c>
      <c r="O28" s="9">
        <v>15</v>
      </c>
      <c r="Q28" s="9">
        <v>0.04</v>
      </c>
      <c r="R28" s="9">
        <v>0</v>
      </c>
      <c r="S28" s="9">
        <v>0</v>
      </c>
      <c r="T28" s="9">
        <v>0</v>
      </c>
      <c r="U28" s="9">
        <v>0.5</v>
      </c>
      <c r="V28" s="18">
        <v>1000</v>
      </c>
    </row>
    <row r="29" spans="1:25">
      <c r="A29" s="7" t="s">
        <v>41</v>
      </c>
      <c r="B29" s="21" t="s">
        <v>186</v>
      </c>
      <c r="C29" s="9">
        <v>0.5</v>
      </c>
      <c r="D29" s="9">
        <v>0.5</v>
      </c>
      <c r="E29" s="22">
        <f>SQRT(0.88)</f>
        <v>0.93808315196468595</v>
      </c>
      <c r="F29" s="22">
        <f>SQRT(0.88)</f>
        <v>0.93808315196468595</v>
      </c>
      <c r="G29" s="9">
        <v>1</v>
      </c>
      <c r="H29" s="9">
        <f>0.016*K29</f>
        <v>2400</v>
      </c>
      <c r="I29" s="9">
        <f>0.016*L33</f>
        <v>4880</v>
      </c>
      <c r="J29" s="9">
        <f>0.016*M33</f>
        <v>13600</v>
      </c>
      <c r="K29" s="9">
        <v>150000</v>
      </c>
      <c r="L29" s="9">
        <v>32500</v>
      </c>
      <c r="M29" s="9">
        <v>32500</v>
      </c>
      <c r="N29" s="9">
        <v>0.98</v>
      </c>
      <c r="O29" s="9">
        <v>15</v>
      </c>
      <c r="Q29" s="9">
        <v>0.04</v>
      </c>
      <c r="R29" s="9">
        <v>0</v>
      </c>
      <c r="S29" s="9">
        <v>0</v>
      </c>
      <c r="T29" s="9">
        <v>0</v>
      </c>
      <c r="U29" s="9">
        <v>0.5</v>
      </c>
      <c r="V29" s="18">
        <v>1000</v>
      </c>
    </row>
    <row r="30" spans="1:25">
      <c r="A30" s="7" t="s">
        <v>41</v>
      </c>
      <c r="B30" s="21" t="s">
        <v>187</v>
      </c>
      <c r="C30" s="9">
        <v>0.5</v>
      </c>
      <c r="D30" s="9">
        <v>0.5</v>
      </c>
      <c r="E30" s="22">
        <f>SQRT(0.8)</f>
        <v>0.89442719099991586</v>
      </c>
      <c r="F30" s="22">
        <f>SQRT(0.8)</f>
        <v>0.89442719099991586</v>
      </c>
      <c r="G30" s="9">
        <v>1</v>
      </c>
      <c r="K30" s="9">
        <v>150000</v>
      </c>
      <c r="L30" s="9">
        <v>500000</v>
      </c>
      <c r="M30" s="9">
        <v>500000</v>
      </c>
      <c r="N30" s="9">
        <v>0.98</v>
      </c>
      <c r="O30" s="9">
        <v>25</v>
      </c>
      <c r="Q30" s="9">
        <v>0.04</v>
      </c>
      <c r="R30" s="9">
        <v>0</v>
      </c>
      <c r="S30" s="9">
        <v>0</v>
      </c>
      <c r="T30" s="9">
        <v>0</v>
      </c>
      <c r="U30" s="9">
        <v>0.5</v>
      </c>
      <c r="V30" s="18">
        <v>1000</v>
      </c>
    </row>
    <row r="31" spans="1:25">
      <c r="A31" s="7" t="s">
        <v>41</v>
      </c>
      <c r="B31" s="21" t="s">
        <v>188</v>
      </c>
      <c r="C31" s="9">
        <f>560/1000</f>
        <v>0.56000000000000005</v>
      </c>
      <c r="D31" s="9">
        <f>560/1000</f>
        <v>0.56000000000000005</v>
      </c>
      <c r="E31" s="22">
        <v>0.97</v>
      </c>
      <c r="F31" s="22">
        <v>0.91</v>
      </c>
      <c r="G31" s="9">
        <f>1-0.0005/100</f>
        <v>0.99999499999999997</v>
      </c>
      <c r="K31" s="9">
        <v>10000</v>
      </c>
      <c r="L31" s="9">
        <v>550000</v>
      </c>
      <c r="M31" s="9">
        <v>550000</v>
      </c>
      <c r="N31" s="9">
        <v>0.98</v>
      </c>
      <c r="O31" s="9">
        <v>80</v>
      </c>
      <c r="Q31" s="9">
        <v>0.04</v>
      </c>
      <c r="R31" s="9">
        <v>1000000</v>
      </c>
      <c r="S31" s="9">
        <v>100000</v>
      </c>
      <c r="T31" s="9">
        <v>100000</v>
      </c>
      <c r="U31" s="9">
        <v>0.5</v>
      </c>
      <c r="V31" s="18">
        <v>1000</v>
      </c>
      <c r="W31" s="18">
        <v>10000</v>
      </c>
      <c r="X31" s="18">
        <v>10000</v>
      </c>
      <c r="Y31" s="18">
        <v>70000</v>
      </c>
    </row>
    <row r="32" spans="1:25">
      <c r="A32" s="7" t="s">
        <v>41</v>
      </c>
      <c r="B32" s="21" t="s">
        <v>189</v>
      </c>
      <c r="C32" s="9">
        <v>0.5</v>
      </c>
      <c r="D32" s="9">
        <v>0.5</v>
      </c>
      <c r="E32" s="22">
        <f>SQRT(0.73)</f>
        <v>0.8544003745317531</v>
      </c>
      <c r="F32" s="22">
        <f>SQRT(0.73)</f>
        <v>0.8544003745317531</v>
      </c>
      <c r="G32" s="9">
        <v>1</v>
      </c>
      <c r="K32" s="9">
        <v>40000</v>
      </c>
      <c r="L32" s="9">
        <v>412500</v>
      </c>
      <c r="M32" s="9">
        <v>412500</v>
      </c>
      <c r="N32" s="9">
        <v>0.98</v>
      </c>
      <c r="O32" s="9">
        <v>30</v>
      </c>
      <c r="Q32" s="9">
        <v>0.04</v>
      </c>
      <c r="R32" s="9">
        <v>0</v>
      </c>
      <c r="S32" s="9">
        <v>0</v>
      </c>
      <c r="T32" s="9">
        <v>0</v>
      </c>
      <c r="U32" s="9">
        <v>0.5</v>
      </c>
      <c r="V32" s="18">
        <v>1000</v>
      </c>
    </row>
    <row r="33" spans="1:25">
      <c r="A33" s="7" t="s">
        <v>41</v>
      </c>
      <c r="B33" s="21" t="s">
        <v>190</v>
      </c>
      <c r="C33" s="9">
        <f>1200/1000</f>
        <v>1.2</v>
      </c>
      <c r="D33" s="9">
        <f>1200/1000</f>
        <v>1.2</v>
      </c>
      <c r="E33" s="22">
        <v>0.73</v>
      </c>
      <c r="F33" s="22">
        <v>0.6</v>
      </c>
      <c r="G33" s="9">
        <f>1-0/100</f>
        <v>1</v>
      </c>
      <c r="K33" s="9">
        <v>200</v>
      </c>
      <c r="L33" s="9">
        <v>305000</v>
      </c>
      <c r="M33" s="9">
        <v>850000</v>
      </c>
      <c r="N33" s="9">
        <v>0.95</v>
      </c>
      <c r="O33" s="9">
        <v>22.5</v>
      </c>
      <c r="Q33" s="9">
        <v>0.04</v>
      </c>
      <c r="R33" s="9">
        <v>1000000000</v>
      </c>
      <c r="S33" s="9">
        <v>100000</v>
      </c>
      <c r="T33" s="9">
        <v>100000</v>
      </c>
      <c r="U33" s="9">
        <v>0.5</v>
      </c>
      <c r="V33" s="18">
        <v>1000</v>
      </c>
    </row>
    <row r="34" spans="1:25">
      <c r="A34" s="7" t="s">
        <v>42</v>
      </c>
      <c r="B34" s="21" t="s">
        <v>184</v>
      </c>
      <c r="C34" s="9">
        <f>300/1000</f>
        <v>0.3</v>
      </c>
      <c r="D34" s="9">
        <f>300/1000</f>
        <v>0.3</v>
      </c>
      <c r="E34" s="22">
        <v>0.97</v>
      </c>
      <c r="F34" s="22">
        <v>0.97</v>
      </c>
      <c r="G34" s="9">
        <f>1-0.0011/100</f>
        <v>0.99998900000000002</v>
      </c>
      <c r="H34" s="9">
        <f>0.0022*K34</f>
        <v>660</v>
      </c>
      <c r="I34" s="9">
        <f>0.0022*L34</f>
        <v>110</v>
      </c>
      <c r="J34" s="9">
        <f>0.0022*M34</f>
        <v>2.2000000000000002E-2</v>
      </c>
      <c r="K34" s="9">
        <v>300000</v>
      </c>
      <c r="L34" s="9">
        <v>50000</v>
      </c>
      <c r="M34" s="9">
        <v>10</v>
      </c>
      <c r="N34" s="9">
        <v>0.98</v>
      </c>
      <c r="O34" s="9">
        <v>20</v>
      </c>
      <c r="Q34" s="9">
        <v>0.04</v>
      </c>
      <c r="R34" s="9">
        <v>1000000</v>
      </c>
      <c r="S34" s="9">
        <v>100000</v>
      </c>
      <c r="T34" s="9">
        <v>100000</v>
      </c>
      <c r="U34" s="9">
        <v>0.5</v>
      </c>
      <c r="V34" s="18">
        <v>1000</v>
      </c>
      <c r="W34" s="18">
        <v>3000</v>
      </c>
      <c r="X34" s="18">
        <v>3000</v>
      </c>
      <c r="Y34" s="18">
        <v>5000</v>
      </c>
    </row>
    <row r="35" spans="1:25">
      <c r="A35" s="7" t="s">
        <v>42</v>
      </c>
      <c r="B35" s="21" t="s">
        <v>185</v>
      </c>
      <c r="C35" s="9">
        <v>0.5</v>
      </c>
      <c r="D35" s="9">
        <v>0.5</v>
      </c>
      <c r="E35" s="22">
        <f>SQRT(0.84)</f>
        <v>0.91651513899116799</v>
      </c>
      <c r="F35" s="22">
        <f>SQRT(0.84)</f>
        <v>0.91651513899116799</v>
      </c>
      <c r="G35" s="9">
        <v>1</v>
      </c>
      <c r="K35" s="9">
        <v>80000</v>
      </c>
      <c r="L35" s="9">
        <v>32500</v>
      </c>
      <c r="M35" s="9">
        <v>32500</v>
      </c>
      <c r="N35" s="9">
        <v>0.98</v>
      </c>
      <c r="O35" s="9">
        <v>15</v>
      </c>
      <c r="Q35" s="9">
        <v>0.04</v>
      </c>
      <c r="R35" s="9">
        <v>0</v>
      </c>
      <c r="S35" s="9">
        <v>0</v>
      </c>
      <c r="T35" s="9">
        <v>0</v>
      </c>
      <c r="U35" s="9">
        <v>0.5</v>
      </c>
      <c r="V35" s="18">
        <v>1000</v>
      </c>
    </row>
    <row r="36" spans="1:25">
      <c r="A36" s="7" t="s">
        <v>42</v>
      </c>
      <c r="B36" s="21" t="s">
        <v>186</v>
      </c>
      <c r="C36" s="9">
        <v>0.5</v>
      </c>
      <c r="D36" s="9">
        <v>0.5</v>
      </c>
      <c r="E36" s="22">
        <f>SQRT(0.88)</f>
        <v>0.93808315196468595</v>
      </c>
      <c r="F36" s="22">
        <f>SQRT(0.88)</f>
        <v>0.93808315196468595</v>
      </c>
      <c r="G36" s="9">
        <v>1</v>
      </c>
      <c r="H36" s="9">
        <f>0.016*K36</f>
        <v>2400</v>
      </c>
      <c r="I36" s="9">
        <f>0.016*L40</f>
        <v>4880</v>
      </c>
      <c r="J36" s="9">
        <f>0.016*M40</f>
        <v>13600</v>
      </c>
      <c r="K36" s="9">
        <v>150000</v>
      </c>
      <c r="L36" s="9">
        <v>32500</v>
      </c>
      <c r="M36" s="9">
        <v>32500</v>
      </c>
      <c r="N36" s="9">
        <v>0.98</v>
      </c>
      <c r="O36" s="9">
        <v>15</v>
      </c>
      <c r="Q36" s="9">
        <v>0.04</v>
      </c>
      <c r="R36" s="9">
        <v>0</v>
      </c>
      <c r="S36" s="9">
        <v>0</v>
      </c>
      <c r="T36" s="9">
        <v>0</v>
      </c>
      <c r="U36" s="9">
        <v>0.5</v>
      </c>
      <c r="V36" s="18">
        <v>1000</v>
      </c>
    </row>
    <row r="37" spans="1:25">
      <c r="A37" s="7" t="s">
        <v>42</v>
      </c>
      <c r="B37" s="21" t="s">
        <v>187</v>
      </c>
      <c r="C37" s="9">
        <v>0.5</v>
      </c>
      <c r="D37" s="9">
        <v>0.5</v>
      </c>
      <c r="E37" s="22">
        <f>SQRT(0.8)</f>
        <v>0.89442719099991586</v>
      </c>
      <c r="F37" s="22">
        <f>SQRT(0.8)</f>
        <v>0.89442719099991586</v>
      </c>
      <c r="G37" s="9">
        <v>1</v>
      </c>
      <c r="K37" s="9">
        <v>150000</v>
      </c>
      <c r="L37" s="9">
        <v>500000</v>
      </c>
      <c r="M37" s="9">
        <v>500000</v>
      </c>
      <c r="N37" s="9">
        <v>0.98</v>
      </c>
      <c r="O37" s="9">
        <v>25</v>
      </c>
      <c r="Q37" s="9">
        <v>0.04</v>
      </c>
      <c r="R37" s="9">
        <v>0</v>
      </c>
      <c r="S37" s="9">
        <v>0</v>
      </c>
      <c r="T37" s="9">
        <v>0</v>
      </c>
      <c r="U37" s="9">
        <v>0.5</v>
      </c>
      <c r="V37" s="18">
        <v>1000</v>
      </c>
    </row>
    <row r="38" spans="1:25">
      <c r="A38" s="7" t="s">
        <v>42</v>
      </c>
      <c r="B38" s="21" t="s">
        <v>188</v>
      </c>
      <c r="C38" s="9">
        <f>560/1000</f>
        <v>0.56000000000000005</v>
      </c>
      <c r="D38" s="9">
        <f>560/1000</f>
        <v>0.56000000000000005</v>
      </c>
      <c r="E38" s="22">
        <v>0.97</v>
      </c>
      <c r="F38" s="22">
        <v>0.91</v>
      </c>
      <c r="G38" s="9">
        <f>1-0.0005/100</f>
        <v>0.99999499999999997</v>
      </c>
      <c r="K38" s="9">
        <v>10000</v>
      </c>
      <c r="L38" s="9">
        <v>550000</v>
      </c>
      <c r="M38" s="9">
        <v>550000</v>
      </c>
      <c r="N38" s="9">
        <v>0.98</v>
      </c>
      <c r="O38" s="9">
        <v>80</v>
      </c>
      <c r="Q38" s="9">
        <v>0.04</v>
      </c>
      <c r="R38" s="9">
        <v>1000000</v>
      </c>
      <c r="S38" s="9">
        <v>100000</v>
      </c>
      <c r="T38" s="9">
        <v>100000</v>
      </c>
      <c r="U38" s="9">
        <v>0.5</v>
      </c>
      <c r="V38" s="18">
        <v>1000</v>
      </c>
      <c r="W38" s="18">
        <v>10000</v>
      </c>
      <c r="X38" s="18">
        <v>10000</v>
      </c>
      <c r="Y38" s="18">
        <v>70000</v>
      </c>
    </row>
    <row r="39" spans="1:25">
      <c r="A39" s="7" t="s">
        <v>42</v>
      </c>
      <c r="B39" s="21" t="s">
        <v>189</v>
      </c>
      <c r="C39" s="9">
        <v>0.5</v>
      </c>
      <c r="D39" s="9">
        <v>0.5</v>
      </c>
      <c r="E39" s="22">
        <f>SQRT(0.73)</f>
        <v>0.8544003745317531</v>
      </c>
      <c r="F39" s="22">
        <f>SQRT(0.73)</f>
        <v>0.8544003745317531</v>
      </c>
      <c r="G39" s="9">
        <v>1</v>
      </c>
      <c r="K39" s="9">
        <v>40000</v>
      </c>
      <c r="L39" s="9">
        <v>412500</v>
      </c>
      <c r="M39" s="9">
        <v>412500</v>
      </c>
      <c r="N39" s="9">
        <v>0.98</v>
      </c>
      <c r="O39" s="9">
        <v>30</v>
      </c>
      <c r="Q39" s="9">
        <v>0.04</v>
      </c>
      <c r="R39" s="9">
        <v>0</v>
      </c>
      <c r="S39" s="9">
        <v>0</v>
      </c>
      <c r="T39" s="9">
        <v>0</v>
      </c>
      <c r="U39" s="9">
        <v>0.5</v>
      </c>
      <c r="V39" s="18">
        <v>1000</v>
      </c>
    </row>
    <row r="40" spans="1:25">
      <c r="A40" s="7" t="s">
        <v>42</v>
      </c>
      <c r="B40" s="21" t="s">
        <v>190</v>
      </c>
      <c r="C40" s="9">
        <f>1200/1000</f>
        <v>1.2</v>
      </c>
      <c r="D40" s="9">
        <f>1200/1000</f>
        <v>1.2</v>
      </c>
      <c r="E40" s="22">
        <v>0.73</v>
      </c>
      <c r="F40" s="22">
        <v>0.6</v>
      </c>
      <c r="G40" s="9">
        <f>1-0/100</f>
        <v>1</v>
      </c>
      <c r="K40" s="9">
        <v>200</v>
      </c>
      <c r="L40" s="9">
        <v>305000</v>
      </c>
      <c r="M40" s="9">
        <v>850000</v>
      </c>
      <c r="N40" s="9">
        <v>0.95</v>
      </c>
      <c r="O40" s="9">
        <v>22.5</v>
      </c>
      <c r="Q40" s="9">
        <v>0.04</v>
      </c>
      <c r="R40" s="9">
        <v>1000000000</v>
      </c>
      <c r="S40" s="9">
        <v>100000</v>
      </c>
      <c r="T40" s="9">
        <v>100000</v>
      </c>
      <c r="U40" s="9">
        <v>0.5</v>
      </c>
      <c r="V40" s="18">
        <v>1000</v>
      </c>
    </row>
    <row r="41" spans="1:25">
      <c r="A41" s="7" t="s">
        <v>43</v>
      </c>
      <c r="B41" s="21" t="s">
        <v>184</v>
      </c>
      <c r="C41" s="9">
        <f>300/1000</f>
        <v>0.3</v>
      </c>
      <c r="D41" s="9">
        <f>300/1000</f>
        <v>0.3</v>
      </c>
      <c r="E41" s="22">
        <v>0.97</v>
      </c>
      <c r="F41" s="22">
        <v>0.97</v>
      </c>
      <c r="G41" s="9">
        <f>1-0.0011/100</f>
        <v>0.99998900000000002</v>
      </c>
      <c r="H41" s="9">
        <f>0.0022*K41</f>
        <v>660</v>
      </c>
      <c r="I41" s="9">
        <f>0.0022*L41</f>
        <v>110</v>
      </c>
      <c r="J41" s="9">
        <f>0.0022*M41</f>
        <v>2.2000000000000002E-2</v>
      </c>
      <c r="K41" s="9">
        <v>300000</v>
      </c>
      <c r="L41" s="9">
        <v>50000</v>
      </c>
      <c r="M41" s="9">
        <v>10</v>
      </c>
      <c r="N41" s="9">
        <v>0.98</v>
      </c>
      <c r="O41" s="9">
        <v>20</v>
      </c>
      <c r="Q41" s="9">
        <v>0.04</v>
      </c>
      <c r="R41" s="9">
        <v>1000000</v>
      </c>
      <c r="S41" s="9">
        <v>100000</v>
      </c>
      <c r="T41" s="9">
        <v>100000</v>
      </c>
      <c r="U41" s="9">
        <v>0.5</v>
      </c>
      <c r="V41" s="18">
        <v>1000</v>
      </c>
      <c r="W41" s="18">
        <v>3000</v>
      </c>
      <c r="X41" s="18">
        <v>3000</v>
      </c>
      <c r="Y41" s="18">
        <v>5000</v>
      </c>
    </row>
    <row r="42" spans="1:25">
      <c r="A42" s="7" t="s">
        <v>43</v>
      </c>
      <c r="B42" s="21" t="s">
        <v>185</v>
      </c>
      <c r="C42" s="9">
        <v>0.5</v>
      </c>
      <c r="D42" s="9">
        <v>0.5</v>
      </c>
      <c r="E42" s="22">
        <f>SQRT(0.84)</f>
        <v>0.91651513899116799</v>
      </c>
      <c r="F42" s="22">
        <f>SQRT(0.84)</f>
        <v>0.91651513899116799</v>
      </c>
      <c r="G42" s="9">
        <v>1</v>
      </c>
      <c r="K42" s="9">
        <v>80000</v>
      </c>
      <c r="L42" s="9">
        <v>32500</v>
      </c>
      <c r="M42" s="9">
        <v>32500</v>
      </c>
      <c r="N42" s="9">
        <v>0.98</v>
      </c>
      <c r="O42" s="9">
        <v>15</v>
      </c>
      <c r="Q42" s="9">
        <v>0.04</v>
      </c>
      <c r="R42" s="9">
        <v>0</v>
      </c>
      <c r="S42" s="9">
        <v>0</v>
      </c>
      <c r="T42" s="9">
        <v>0</v>
      </c>
      <c r="U42" s="9">
        <v>0.5</v>
      </c>
      <c r="V42" s="18">
        <v>1000</v>
      </c>
    </row>
    <row r="43" spans="1:25">
      <c r="A43" s="7" t="s">
        <v>43</v>
      </c>
      <c r="B43" s="21" t="s">
        <v>186</v>
      </c>
      <c r="C43" s="9">
        <v>0.5</v>
      </c>
      <c r="D43" s="9">
        <v>0.5</v>
      </c>
      <c r="E43" s="22">
        <f>SQRT(0.88)</f>
        <v>0.93808315196468595</v>
      </c>
      <c r="F43" s="22">
        <f>SQRT(0.88)</f>
        <v>0.93808315196468595</v>
      </c>
      <c r="G43" s="9">
        <v>1</v>
      </c>
      <c r="H43" s="9">
        <f>0.016*K43</f>
        <v>2400</v>
      </c>
      <c r="I43" s="9">
        <f>0.016*L47</f>
        <v>4880</v>
      </c>
      <c r="J43" s="9">
        <f>0.016*M47</f>
        <v>13600</v>
      </c>
      <c r="K43" s="9">
        <v>150000</v>
      </c>
      <c r="L43" s="9">
        <v>32500</v>
      </c>
      <c r="M43" s="9">
        <v>32500</v>
      </c>
      <c r="N43" s="9">
        <v>0.98</v>
      </c>
      <c r="O43" s="9">
        <v>15</v>
      </c>
      <c r="Q43" s="9">
        <v>0.04</v>
      </c>
      <c r="R43" s="9">
        <v>0</v>
      </c>
      <c r="S43" s="9">
        <v>0</v>
      </c>
      <c r="T43" s="9">
        <v>0</v>
      </c>
      <c r="U43" s="9">
        <v>0.5</v>
      </c>
      <c r="V43" s="18">
        <v>1000</v>
      </c>
    </row>
    <row r="44" spans="1:25">
      <c r="A44" s="7" t="s">
        <v>43</v>
      </c>
      <c r="B44" s="21" t="s">
        <v>187</v>
      </c>
      <c r="C44" s="9">
        <v>0.5</v>
      </c>
      <c r="D44" s="9">
        <v>0.5</v>
      </c>
      <c r="E44" s="22">
        <f>SQRT(0.8)</f>
        <v>0.89442719099991586</v>
      </c>
      <c r="F44" s="22">
        <f>SQRT(0.8)</f>
        <v>0.89442719099991586</v>
      </c>
      <c r="G44" s="9">
        <v>1</v>
      </c>
      <c r="K44" s="9">
        <v>150000</v>
      </c>
      <c r="L44" s="9">
        <v>500000</v>
      </c>
      <c r="M44" s="9">
        <v>500000</v>
      </c>
      <c r="N44" s="9">
        <v>0.98</v>
      </c>
      <c r="O44" s="9">
        <v>25</v>
      </c>
      <c r="Q44" s="9">
        <v>0.04</v>
      </c>
      <c r="R44" s="9">
        <v>0</v>
      </c>
      <c r="S44" s="9">
        <v>0</v>
      </c>
      <c r="T44" s="9">
        <v>0</v>
      </c>
      <c r="U44" s="9">
        <v>0.5</v>
      </c>
      <c r="V44" s="18">
        <v>1000</v>
      </c>
    </row>
    <row r="45" spans="1:25">
      <c r="A45" s="7" t="s">
        <v>43</v>
      </c>
      <c r="B45" s="21" t="s">
        <v>188</v>
      </c>
      <c r="C45" s="9">
        <f>560/1000</f>
        <v>0.56000000000000005</v>
      </c>
      <c r="D45" s="9">
        <f>560/1000</f>
        <v>0.56000000000000005</v>
      </c>
      <c r="E45" s="22">
        <v>0.97</v>
      </c>
      <c r="F45" s="22">
        <v>0.91</v>
      </c>
      <c r="G45" s="9">
        <f>1-0.0005/100</f>
        <v>0.99999499999999997</v>
      </c>
      <c r="K45" s="9">
        <v>10000</v>
      </c>
      <c r="L45" s="9">
        <v>550000</v>
      </c>
      <c r="M45" s="9">
        <v>550000</v>
      </c>
      <c r="N45" s="9">
        <v>0.98</v>
      </c>
      <c r="O45" s="9">
        <v>80</v>
      </c>
      <c r="Q45" s="9">
        <v>0.04</v>
      </c>
      <c r="R45" s="9">
        <v>1000000</v>
      </c>
      <c r="S45" s="9">
        <v>100000</v>
      </c>
      <c r="T45" s="9">
        <v>100000</v>
      </c>
      <c r="U45" s="9">
        <v>0.5</v>
      </c>
      <c r="V45" s="18">
        <v>1000</v>
      </c>
      <c r="W45" s="18">
        <v>10000</v>
      </c>
      <c r="X45" s="18">
        <v>10000</v>
      </c>
      <c r="Y45" s="18">
        <v>70000</v>
      </c>
    </row>
    <row r="46" spans="1:25">
      <c r="A46" s="7" t="s">
        <v>43</v>
      </c>
      <c r="B46" s="21" t="s">
        <v>189</v>
      </c>
      <c r="C46" s="9">
        <v>0.5</v>
      </c>
      <c r="D46" s="9">
        <v>0.5</v>
      </c>
      <c r="E46" s="22">
        <f>SQRT(0.73)</f>
        <v>0.8544003745317531</v>
      </c>
      <c r="F46" s="22">
        <f>SQRT(0.73)</f>
        <v>0.8544003745317531</v>
      </c>
      <c r="G46" s="9">
        <v>1</v>
      </c>
      <c r="K46" s="9">
        <v>40000</v>
      </c>
      <c r="L46" s="9">
        <v>412500</v>
      </c>
      <c r="M46" s="9">
        <v>412500</v>
      </c>
      <c r="N46" s="9">
        <v>0.98</v>
      </c>
      <c r="O46" s="9">
        <v>30</v>
      </c>
      <c r="Q46" s="9">
        <v>0.04</v>
      </c>
      <c r="R46" s="9">
        <v>0</v>
      </c>
      <c r="S46" s="9">
        <v>0</v>
      </c>
      <c r="T46" s="9">
        <v>0</v>
      </c>
      <c r="U46" s="9">
        <v>0.5</v>
      </c>
      <c r="V46" s="18">
        <v>1000</v>
      </c>
    </row>
    <row r="47" spans="1:25">
      <c r="A47" s="7" t="s">
        <v>43</v>
      </c>
      <c r="B47" s="21" t="s">
        <v>190</v>
      </c>
      <c r="C47" s="9">
        <f>1200/1000</f>
        <v>1.2</v>
      </c>
      <c r="D47" s="9">
        <f>1200/1000</f>
        <v>1.2</v>
      </c>
      <c r="E47" s="22">
        <v>0.73</v>
      </c>
      <c r="F47" s="22">
        <v>0.6</v>
      </c>
      <c r="G47" s="9">
        <f>1-0/100</f>
        <v>1</v>
      </c>
      <c r="K47" s="9">
        <v>200</v>
      </c>
      <c r="L47" s="9">
        <v>305000</v>
      </c>
      <c r="M47" s="9">
        <v>850000</v>
      </c>
      <c r="N47" s="9">
        <v>0.95</v>
      </c>
      <c r="O47" s="9">
        <v>22.5</v>
      </c>
      <c r="Q47" s="9">
        <v>0.04</v>
      </c>
      <c r="R47" s="9">
        <v>1000000000</v>
      </c>
      <c r="S47" s="9">
        <v>100000</v>
      </c>
      <c r="T47" s="9">
        <v>100000</v>
      </c>
      <c r="U47" s="9">
        <v>0.5</v>
      </c>
      <c r="V47" s="18">
        <v>1000</v>
      </c>
    </row>
    <row r="48" spans="1:25">
      <c r="A48" s="7" t="s">
        <v>44</v>
      </c>
      <c r="B48" s="21" t="s">
        <v>184</v>
      </c>
      <c r="C48" s="9">
        <f>300/1000</f>
        <v>0.3</v>
      </c>
      <c r="D48" s="9">
        <f>300/1000</f>
        <v>0.3</v>
      </c>
      <c r="E48" s="22">
        <v>0.97</v>
      </c>
      <c r="F48" s="22">
        <v>0.97</v>
      </c>
      <c r="G48" s="9">
        <f>1-0.0011/100</f>
        <v>0.99998900000000002</v>
      </c>
      <c r="H48" s="9">
        <f>0.0022*K48</f>
        <v>660</v>
      </c>
      <c r="I48" s="9">
        <f>0.0022*L48</f>
        <v>110</v>
      </c>
      <c r="J48" s="9">
        <f>0.0022*M48</f>
        <v>2.2000000000000002E-2</v>
      </c>
      <c r="K48" s="9">
        <v>300000</v>
      </c>
      <c r="L48" s="9">
        <v>50000</v>
      </c>
      <c r="M48" s="9">
        <v>10</v>
      </c>
      <c r="N48" s="9">
        <v>0.98</v>
      </c>
      <c r="O48" s="9">
        <v>20</v>
      </c>
      <c r="Q48" s="9">
        <v>0.04</v>
      </c>
      <c r="R48" s="9">
        <v>1000000</v>
      </c>
      <c r="S48" s="9">
        <v>100000</v>
      </c>
      <c r="T48" s="9">
        <v>100000</v>
      </c>
      <c r="U48" s="9">
        <v>0.5</v>
      </c>
      <c r="V48" s="18">
        <v>1000</v>
      </c>
      <c r="W48" s="18">
        <v>3000</v>
      </c>
      <c r="X48" s="18">
        <v>3000</v>
      </c>
      <c r="Y48" s="18">
        <v>5000</v>
      </c>
    </row>
    <row r="49" spans="1:25">
      <c r="A49" s="7" t="s">
        <v>44</v>
      </c>
      <c r="B49" s="21" t="s">
        <v>185</v>
      </c>
      <c r="C49" s="9">
        <v>0.5</v>
      </c>
      <c r="D49" s="9">
        <v>0.5</v>
      </c>
      <c r="E49" s="22">
        <f>SQRT(0.84)</f>
        <v>0.91651513899116799</v>
      </c>
      <c r="F49" s="22">
        <f>SQRT(0.84)</f>
        <v>0.91651513899116799</v>
      </c>
      <c r="G49" s="9">
        <v>1</v>
      </c>
      <c r="K49" s="9">
        <v>80000</v>
      </c>
      <c r="L49" s="9">
        <v>32500</v>
      </c>
      <c r="M49" s="9">
        <v>32500</v>
      </c>
      <c r="N49" s="9">
        <v>0.98</v>
      </c>
      <c r="O49" s="9">
        <v>15</v>
      </c>
      <c r="Q49" s="9">
        <v>0.04</v>
      </c>
      <c r="R49" s="9">
        <v>0</v>
      </c>
      <c r="S49" s="9">
        <v>0</v>
      </c>
      <c r="T49" s="9">
        <v>0</v>
      </c>
      <c r="U49" s="9">
        <v>0.5</v>
      </c>
      <c r="V49" s="18">
        <v>1000</v>
      </c>
    </row>
    <row r="50" spans="1:25">
      <c r="A50" s="7" t="s">
        <v>44</v>
      </c>
      <c r="B50" s="21" t="s">
        <v>186</v>
      </c>
      <c r="C50" s="9">
        <v>0.5</v>
      </c>
      <c r="D50" s="9">
        <v>0.5</v>
      </c>
      <c r="E50" s="22">
        <f>SQRT(0.88)</f>
        <v>0.93808315196468595</v>
      </c>
      <c r="F50" s="22">
        <f>SQRT(0.88)</f>
        <v>0.93808315196468595</v>
      </c>
      <c r="G50" s="9">
        <v>1</v>
      </c>
      <c r="H50" s="9">
        <f>0.016*K50</f>
        <v>2400</v>
      </c>
      <c r="I50" s="9">
        <f>0.016*L54</f>
        <v>4880</v>
      </c>
      <c r="J50" s="9">
        <f>0.016*M54</f>
        <v>13600</v>
      </c>
      <c r="K50" s="9">
        <v>150000</v>
      </c>
      <c r="L50" s="9">
        <v>32500</v>
      </c>
      <c r="M50" s="9">
        <v>32500</v>
      </c>
      <c r="N50" s="9">
        <v>0.98</v>
      </c>
      <c r="O50" s="9">
        <v>15</v>
      </c>
      <c r="Q50" s="9">
        <v>0.04</v>
      </c>
      <c r="R50" s="9">
        <v>0</v>
      </c>
      <c r="S50" s="9">
        <v>0</v>
      </c>
      <c r="T50" s="9">
        <v>0</v>
      </c>
      <c r="U50" s="9">
        <v>0.5</v>
      </c>
      <c r="V50" s="18">
        <v>1000</v>
      </c>
    </row>
    <row r="51" spans="1:25">
      <c r="A51" s="7" t="s">
        <v>44</v>
      </c>
      <c r="B51" s="21" t="s">
        <v>187</v>
      </c>
      <c r="C51" s="9">
        <v>0.5</v>
      </c>
      <c r="D51" s="9">
        <v>0.5</v>
      </c>
      <c r="E51" s="22">
        <f>SQRT(0.8)</f>
        <v>0.89442719099991586</v>
      </c>
      <c r="F51" s="22">
        <f>SQRT(0.8)</f>
        <v>0.89442719099991586</v>
      </c>
      <c r="G51" s="9">
        <v>1</v>
      </c>
      <c r="K51" s="9">
        <v>150000</v>
      </c>
      <c r="L51" s="9">
        <v>500000</v>
      </c>
      <c r="M51" s="9">
        <v>500000</v>
      </c>
      <c r="N51" s="9">
        <v>0.98</v>
      </c>
      <c r="O51" s="9">
        <v>25</v>
      </c>
      <c r="Q51" s="9">
        <v>0.04</v>
      </c>
      <c r="R51" s="9">
        <v>0</v>
      </c>
      <c r="S51" s="9">
        <v>0</v>
      </c>
      <c r="T51" s="9">
        <v>0</v>
      </c>
      <c r="U51" s="9">
        <v>0.5</v>
      </c>
      <c r="V51" s="18">
        <v>1000</v>
      </c>
    </row>
    <row r="52" spans="1:25">
      <c r="A52" s="7" t="s">
        <v>44</v>
      </c>
      <c r="B52" s="21" t="s">
        <v>188</v>
      </c>
      <c r="C52" s="9">
        <f>560/1000</f>
        <v>0.56000000000000005</v>
      </c>
      <c r="D52" s="9">
        <f>560/1000</f>
        <v>0.56000000000000005</v>
      </c>
      <c r="E52" s="22">
        <v>0.97</v>
      </c>
      <c r="F52" s="22">
        <v>0.91</v>
      </c>
      <c r="G52" s="9">
        <f>1-0.0005/100</f>
        <v>0.99999499999999997</v>
      </c>
      <c r="K52" s="9">
        <v>10000</v>
      </c>
      <c r="L52" s="9">
        <v>550000</v>
      </c>
      <c r="M52" s="9">
        <v>550000</v>
      </c>
      <c r="N52" s="9">
        <v>0.98</v>
      </c>
      <c r="O52" s="9">
        <v>80</v>
      </c>
      <c r="Q52" s="9">
        <v>0.04</v>
      </c>
      <c r="R52" s="9">
        <v>1000000</v>
      </c>
      <c r="S52" s="9">
        <v>100000</v>
      </c>
      <c r="T52" s="9">
        <v>100000</v>
      </c>
      <c r="U52" s="9">
        <v>0.5</v>
      </c>
      <c r="V52" s="18">
        <v>1000</v>
      </c>
      <c r="W52" s="18">
        <v>10000</v>
      </c>
      <c r="X52" s="18">
        <v>10000</v>
      </c>
      <c r="Y52" s="18">
        <v>70000</v>
      </c>
    </row>
    <row r="53" spans="1:25">
      <c r="A53" s="7" t="s">
        <v>44</v>
      </c>
      <c r="B53" s="21" t="s">
        <v>189</v>
      </c>
      <c r="C53" s="9">
        <v>0.5</v>
      </c>
      <c r="D53" s="9">
        <v>0.5</v>
      </c>
      <c r="E53" s="22">
        <f>SQRT(0.73)</f>
        <v>0.8544003745317531</v>
      </c>
      <c r="F53" s="22">
        <f>SQRT(0.73)</f>
        <v>0.8544003745317531</v>
      </c>
      <c r="G53" s="9">
        <v>1</v>
      </c>
      <c r="K53" s="9">
        <v>40000</v>
      </c>
      <c r="L53" s="9">
        <v>412500</v>
      </c>
      <c r="M53" s="9">
        <v>412500</v>
      </c>
      <c r="N53" s="9">
        <v>0.98</v>
      </c>
      <c r="O53" s="9">
        <v>30</v>
      </c>
      <c r="Q53" s="9">
        <v>0.04</v>
      </c>
      <c r="R53" s="9">
        <v>0</v>
      </c>
      <c r="S53" s="9">
        <v>0</v>
      </c>
      <c r="T53" s="9">
        <v>0</v>
      </c>
      <c r="U53" s="9">
        <v>0.5</v>
      </c>
      <c r="V53" s="18">
        <v>1000</v>
      </c>
    </row>
    <row r="54" spans="1:25">
      <c r="A54" s="7" t="s">
        <v>44</v>
      </c>
      <c r="B54" s="21" t="s">
        <v>190</v>
      </c>
      <c r="C54" s="9">
        <f>1200/1000</f>
        <v>1.2</v>
      </c>
      <c r="D54" s="9">
        <f>1200/1000</f>
        <v>1.2</v>
      </c>
      <c r="E54" s="22">
        <v>0.73</v>
      </c>
      <c r="F54" s="22">
        <v>0.6</v>
      </c>
      <c r="G54" s="9">
        <f>1-0/100</f>
        <v>1</v>
      </c>
      <c r="K54" s="9">
        <v>200</v>
      </c>
      <c r="L54" s="9">
        <v>305000</v>
      </c>
      <c r="M54" s="9">
        <v>850000</v>
      </c>
      <c r="N54" s="9">
        <v>0.95</v>
      </c>
      <c r="O54" s="9">
        <v>22.5</v>
      </c>
      <c r="Q54" s="9">
        <v>0.04</v>
      </c>
      <c r="R54" s="9">
        <v>1000000000</v>
      </c>
      <c r="S54" s="9">
        <v>100000</v>
      </c>
      <c r="T54" s="9">
        <v>100000</v>
      </c>
      <c r="U54" s="9">
        <v>0.5</v>
      </c>
      <c r="V54" s="18">
        <v>1000</v>
      </c>
    </row>
    <row r="55" spans="1:25">
      <c r="A55" s="7" t="s">
        <v>45</v>
      </c>
      <c r="B55" s="21" t="s">
        <v>184</v>
      </c>
      <c r="C55" s="9">
        <f>300/1000</f>
        <v>0.3</v>
      </c>
      <c r="D55" s="9">
        <f>300/1000</f>
        <v>0.3</v>
      </c>
      <c r="E55" s="22">
        <v>0.97</v>
      </c>
      <c r="F55" s="22">
        <v>0.97</v>
      </c>
      <c r="G55" s="9">
        <f>1-0.0011/100</f>
        <v>0.99998900000000002</v>
      </c>
      <c r="H55" s="9">
        <f>0.0022*K55</f>
        <v>660</v>
      </c>
      <c r="I55" s="9">
        <f>0.0022*L55</f>
        <v>110</v>
      </c>
      <c r="J55" s="9">
        <f>0.0022*M55</f>
        <v>2.2000000000000002E-2</v>
      </c>
      <c r="K55" s="9">
        <v>300000</v>
      </c>
      <c r="L55" s="9">
        <v>50000</v>
      </c>
      <c r="M55" s="9">
        <v>10</v>
      </c>
      <c r="N55" s="9">
        <v>0.98</v>
      </c>
      <c r="O55" s="9">
        <v>20</v>
      </c>
      <c r="Q55" s="9">
        <v>0.04</v>
      </c>
      <c r="R55" s="9">
        <v>1000000</v>
      </c>
      <c r="S55" s="9">
        <v>100000</v>
      </c>
      <c r="T55" s="9">
        <v>100000</v>
      </c>
      <c r="U55" s="9">
        <v>0.5</v>
      </c>
      <c r="V55" s="18">
        <v>1000</v>
      </c>
      <c r="W55" s="18">
        <v>3000</v>
      </c>
      <c r="X55" s="18">
        <v>3000</v>
      </c>
      <c r="Y55" s="18">
        <v>5000</v>
      </c>
    </row>
    <row r="56" spans="1:25">
      <c r="A56" s="7" t="s">
        <v>45</v>
      </c>
      <c r="B56" s="21" t="s">
        <v>185</v>
      </c>
      <c r="C56" s="9">
        <v>0.5</v>
      </c>
      <c r="D56" s="9">
        <v>0.5</v>
      </c>
      <c r="E56" s="22">
        <f>SQRT(0.84)</f>
        <v>0.91651513899116799</v>
      </c>
      <c r="F56" s="22">
        <f>SQRT(0.84)</f>
        <v>0.91651513899116799</v>
      </c>
      <c r="G56" s="9">
        <v>1</v>
      </c>
      <c r="K56" s="9">
        <v>80000</v>
      </c>
      <c r="L56" s="9">
        <v>32500</v>
      </c>
      <c r="M56" s="9">
        <v>32500</v>
      </c>
      <c r="N56" s="9">
        <v>0.98</v>
      </c>
      <c r="O56" s="9">
        <v>15</v>
      </c>
      <c r="Q56" s="9">
        <v>0.04</v>
      </c>
      <c r="R56" s="9">
        <v>0</v>
      </c>
      <c r="S56" s="9">
        <v>0</v>
      </c>
      <c r="T56" s="9">
        <v>0</v>
      </c>
      <c r="U56" s="9">
        <v>0.5</v>
      </c>
      <c r="V56" s="18">
        <v>1000</v>
      </c>
    </row>
    <row r="57" spans="1:25">
      <c r="A57" s="7" t="s">
        <v>45</v>
      </c>
      <c r="B57" s="21" t="s">
        <v>186</v>
      </c>
      <c r="C57" s="9">
        <v>0.5</v>
      </c>
      <c r="D57" s="9">
        <v>0.5</v>
      </c>
      <c r="E57" s="22">
        <f>SQRT(0.88)</f>
        <v>0.93808315196468595</v>
      </c>
      <c r="F57" s="22">
        <f>SQRT(0.88)</f>
        <v>0.93808315196468595</v>
      </c>
      <c r="G57" s="9">
        <v>1</v>
      </c>
      <c r="H57" s="9">
        <f>0.016*K57</f>
        <v>2400</v>
      </c>
      <c r="I57" s="9">
        <f>0.016*L61</f>
        <v>4880</v>
      </c>
      <c r="J57" s="9">
        <f>0.016*M61</f>
        <v>13600</v>
      </c>
      <c r="K57" s="9">
        <v>150000</v>
      </c>
      <c r="L57" s="9">
        <v>32500</v>
      </c>
      <c r="M57" s="9">
        <v>32500</v>
      </c>
      <c r="N57" s="9">
        <v>0.98</v>
      </c>
      <c r="O57" s="9">
        <v>15</v>
      </c>
      <c r="Q57" s="9">
        <v>0.04</v>
      </c>
      <c r="R57" s="9">
        <v>0</v>
      </c>
      <c r="S57" s="9">
        <v>0</v>
      </c>
      <c r="T57" s="9">
        <v>0</v>
      </c>
      <c r="U57" s="9">
        <v>0.5</v>
      </c>
      <c r="V57" s="18">
        <v>1000</v>
      </c>
    </row>
    <row r="58" spans="1:25">
      <c r="A58" s="7" t="s">
        <v>45</v>
      </c>
      <c r="B58" s="21" t="s">
        <v>187</v>
      </c>
      <c r="C58" s="9">
        <v>0.5</v>
      </c>
      <c r="D58" s="9">
        <v>0.5</v>
      </c>
      <c r="E58" s="22">
        <f>SQRT(0.8)</f>
        <v>0.89442719099991586</v>
      </c>
      <c r="F58" s="22">
        <f>SQRT(0.8)</f>
        <v>0.89442719099991586</v>
      </c>
      <c r="G58" s="9">
        <v>1</v>
      </c>
      <c r="K58" s="9">
        <v>150000</v>
      </c>
      <c r="L58" s="9">
        <v>500000</v>
      </c>
      <c r="M58" s="9">
        <v>500000</v>
      </c>
      <c r="N58" s="9">
        <v>0.98</v>
      </c>
      <c r="O58" s="9">
        <v>25</v>
      </c>
      <c r="Q58" s="9">
        <v>0.04</v>
      </c>
      <c r="R58" s="9">
        <v>0</v>
      </c>
      <c r="S58" s="9">
        <v>0</v>
      </c>
      <c r="T58" s="9">
        <v>0</v>
      </c>
      <c r="U58" s="9">
        <v>0.5</v>
      </c>
      <c r="V58" s="18">
        <v>1000</v>
      </c>
    </row>
    <row r="59" spans="1:25">
      <c r="A59" s="7" t="s">
        <v>45</v>
      </c>
      <c r="B59" s="21" t="s">
        <v>188</v>
      </c>
      <c r="C59" s="9">
        <f>560/1000</f>
        <v>0.56000000000000005</v>
      </c>
      <c r="D59" s="9">
        <f>560/1000</f>
        <v>0.56000000000000005</v>
      </c>
      <c r="E59" s="22">
        <v>0.97</v>
      </c>
      <c r="F59" s="22">
        <v>0.91</v>
      </c>
      <c r="G59" s="9">
        <f>1-0.0005/100</f>
        <v>0.99999499999999997</v>
      </c>
      <c r="K59" s="9">
        <v>10000</v>
      </c>
      <c r="L59" s="9">
        <v>550000</v>
      </c>
      <c r="M59" s="9">
        <v>550000</v>
      </c>
      <c r="N59" s="9">
        <v>0.98</v>
      </c>
      <c r="O59" s="9">
        <v>80</v>
      </c>
      <c r="Q59" s="9">
        <v>0.04</v>
      </c>
      <c r="R59" s="9">
        <v>1000000</v>
      </c>
      <c r="S59" s="9">
        <v>100000</v>
      </c>
      <c r="T59" s="9">
        <v>100000</v>
      </c>
      <c r="U59" s="9">
        <v>0.5</v>
      </c>
      <c r="V59" s="18">
        <v>1000</v>
      </c>
      <c r="W59" s="18">
        <v>10000</v>
      </c>
      <c r="X59" s="18">
        <v>10000</v>
      </c>
      <c r="Y59" s="18">
        <v>70000</v>
      </c>
    </row>
    <row r="60" spans="1:25">
      <c r="A60" s="7" t="s">
        <v>45</v>
      </c>
      <c r="B60" s="21" t="s">
        <v>189</v>
      </c>
      <c r="C60" s="9">
        <v>0.5</v>
      </c>
      <c r="D60" s="9">
        <v>0.5</v>
      </c>
      <c r="E60" s="22">
        <f>SQRT(0.73)</f>
        <v>0.8544003745317531</v>
      </c>
      <c r="F60" s="22">
        <f>SQRT(0.73)</f>
        <v>0.8544003745317531</v>
      </c>
      <c r="G60" s="9">
        <v>1</v>
      </c>
      <c r="K60" s="9">
        <v>40000</v>
      </c>
      <c r="L60" s="9">
        <v>412500</v>
      </c>
      <c r="M60" s="9">
        <v>412500</v>
      </c>
      <c r="N60" s="9">
        <v>0.98</v>
      </c>
      <c r="O60" s="9">
        <v>30</v>
      </c>
      <c r="Q60" s="9">
        <v>0.04</v>
      </c>
      <c r="R60" s="9">
        <v>0</v>
      </c>
      <c r="S60" s="9">
        <v>0</v>
      </c>
      <c r="T60" s="9">
        <v>0</v>
      </c>
      <c r="U60" s="9">
        <v>0.5</v>
      </c>
      <c r="V60" s="18">
        <v>1000</v>
      </c>
    </row>
    <row r="61" spans="1:25">
      <c r="A61" s="7" t="s">
        <v>45</v>
      </c>
      <c r="B61" s="21" t="s">
        <v>190</v>
      </c>
      <c r="C61" s="9">
        <f>1200/1000</f>
        <v>1.2</v>
      </c>
      <c r="D61" s="9">
        <f>1200/1000</f>
        <v>1.2</v>
      </c>
      <c r="E61" s="22">
        <v>0.73</v>
      </c>
      <c r="F61" s="22">
        <v>0.6</v>
      </c>
      <c r="G61" s="9">
        <f>1-0/100</f>
        <v>1</v>
      </c>
      <c r="K61" s="9">
        <v>200</v>
      </c>
      <c r="L61" s="9">
        <v>305000</v>
      </c>
      <c r="M61" s="9">
        <v>850000</v>
      </c>
      <c r="N61" s="9">
        <v>0.95</v>
      </c>
      <c r="O61" s="9">
        <v>22.5</v>
      </c>
      <c r="Q61" s="9">
        <v>0.04</v>
      </c>
      <c r="R61" s="9">
        <v>1000000000</v>
      </c>
      <c r="S61" s="9">
        <v>100000</v>
      </c>
      <c r="T61" s="9">
        <v>100000</v>
      </c>
      <c r="U61" s="9">
        <v>0.5</v>
      </c>
      <c r="V61" s="18">
        <v>1000</v>
      </c>
    </row>
    <row r="62" spans="1:25">
      <c r="A62" s="7" t="s">
        <v>46</v>
      </c>
      <c r="B62" s="21" t="s">
        <v>184</v>
      </c>
      <c r="C62" s="9">
        <f>300/1000</f>
        <v>0.3</v>
      </c>
      <c r="D62" s="9">
        <f>300/1000</f>
        <v>0.3</v>
      </c>
      <c r="E62" s="22">
        <v>0.97</v>
      </c>
      <c r="F62" s="22">
        <v>0.97</v>
      </c>
      <c r="G62" s="9">
        <f>1-0.0011/100</f>
        <v>0.99998900000000002</v>
      </c>
      <c r="H62" s="9">
        <f>0.0022*K62</f>
        <v>660</v>
      </c>
      <c r="I62" s="9">
        <f>0.0022*L62</f>
        <v>110</v>
      </c>
      <c r="J62" s="9">
        <f>0.0022*M62</f>
        <v>2.2000000000000002E-2</v>
      </c>
      <c r="K62" s="9">
        <v>300000</v>
      </c>
      <c r="L62" s="9">
        <v>50000</v>
      </c>
      <c r="M62" s="9">
        <v>10</v>
      </c>
      <c r="N62" s="9">
        <v>0.98</v>
      </c>
      <c r="O62" s="9">
        <v>20</v>
      </c>
      <c r="Q62" s="9">
        <v>0.04</v>
      </c>
      <c r="R62" s="9">
        <v>1000000</v>
      </c>
      <c r="S62" s="9">
        <v>100000</v>
      </c>
      <c r="T62" s="9">
        <v>100000</v>
      </c>
      <c r="U62" s="9">
        <v>0.5</v>
      </c>
      <c r="V62" s="18">
        <v>1000</v>
      </c>
      <c r="W62" s="18">
        <v>3000</v>
      </c>
      <c r="X62" s="18">
        <v>3000</v>
      </c>
      <c r="Y62" s="18">
        <v>5000</v>
      </c>
    </row>
    <row r="63" spans="1:25">
      <c r="A63" s="7" t="s">
        <v>46</v>
      </c>
      <c r="B63" s="21" t="s">
        <v>185</v>
      </c>
      <c r="C63" s="9">
        <v>0.5</v>
      </c>
      <c r="D63" s="9">
        <v>0.5</v>
      </c>
      <c r="E63" s="22">
        <f>SQRT(0.84)</f>
        <v>0.91651513899116799</v>
      </c>
      <c r="F63" s="22">
        <f>SQRT(0.84)</f>
        <v>0.91651513899116799</v>
      </c>
      <c r="G63" s="9">
        <v>1</v>
      </c>
      <c r="K63" s="9">
        <v>80000</v>
      </c>
      <c r="L63" s="9">
        <v>32500</v>
      </c>
      <c r="M63" s="9">
        <v>32500</v>
      </c>
      <c r="N63" s="9">
        <v>0.98</v>
      </c>
      <c r="O63" s="9">
        <v>15</v>
      </c>
      <c r="Q63" s="9">
        <v>0.04</v>
      </c>
      <c r="R63" s="9">
        <v>0</v>
      </c>
      <c r="S63" s="9">
        <v>0</v>
      </c>
      <c r="T63" s="9">
        <v>0</v>
      </c>
      <c r="U63" s="9">
        <v>0.5</v>
      </c>
      <c r="V63" s="18">
        <v>1000</v>
      </c>
    </row>
    <row r="64" spans="1:25">
      <c r="A64" s="7" t="s">
        <v>46</v>
      </c>
      <c r="B64" s="21" t="s">
        <v>186</v>
      </c>
      <c r="C64" s="9">
        <v>0.5</v>
      </c>
      <c r="D64" s="9">
        <v>0.5</v>
      </c>
      <c r="E64" s="22">
        <f>SQRT(0.88)</f>
        <v>0.93808315196468595</v>
      </c>
      <c r="F64" s="22">
        <f>SQRT(0.88)</f>
        <v>0.93808315196468595</v>
      </c>
      <c r="G64" s="9">
        <v>1</v>
      </c>
      <c r="H64" s="9">
        <f>0.016*K64</f>
        <v>2400</v>
      </c>
      <c r="I64" s="9">
        <f>0.016*L68</f>
        <v>4880</v>
      </c>
      <c r="J64" s="9">
        <f>0.016*M68</f>
        <v>13600</v>
      </c>
      <c r="K64" s="9">
        <v>150000</v>
      </c>
      <c r="L64" s="9">
        <v>32500</v>
      </c>
      <c r="M64" s="9">
        <v>32500</v>
      </c>
      <c r="N64" s="9">
        <v>0.98</v>
      </c>
      <c r="O64" s="9">
        <v>15</v>
      </c>
      <c r="Q64" s="9">
        <v>0.04</v>
      </c>
      <c r="R64" s="9">
        <v>0</v>
      </c>
      <c r="S64" s="9">
        <v>0</v>
      </c>
      <c r="T64" s="9">
        <v>0</v>
      </c>
      <c r="U64" s="9">
        <v>0.5</v>
      </c>
      <c r="V64" s="18">
        <v>1000</v>
      </c>
    </row>
    <row r="65" spans="1:25">
      <c r="A65" s="7" t="s">
        <v>46</v>
      </c>
      <c r="B65" s="21" t="s">
        <v>187</v>
      </c>
      <c r="C65" s="9">
        <v>0.5</v>
      </c>
      <c r="D65" s="9">
        <v>0.5</v>
      </c>
      <c r="E65" s="22">
        <f>SQRT(0.8)</f>
        <v>0.89442719099991586</v>
      </c>
      <c r="F65" s="22">
        <f>SQRT(0.8)</f>
        <v>0.89442719099991586</v>
      </c>
      <c r="G65" s="9">
        <v>1</v>
      </c>
      <c r="K65" s="9">
        <v>150000</v>
      </c>
      <c r="L65" s="9">
        <v>500000</v>
      </c>
      <c r="M65" s="9">
        <v>500000</v>
      </c>
      <c r="N65" s="9">
        <v>0.98</v>
      </c>
      <c r="O65" s="9">
        <v>25</v>
      </c>
      <c r="Q65" s="9">
        <v>0.04</v>
      </c>
      <c r="R65" s="9">
        <v>0</v>
      </c>
      <c r="S65" s="9">
        <v>0</v>
      </c>
      <c r="T65" s="9">
        <v>0</v>
      </c>
      <c r="U65" s="9">
        <v>0.5</v>
      </c>
      <c r="V65" s="18">
        <v>1000</v>
      </c>
    </row>
    <row r="66" spans="1:25">
      <c r="A66" s="7" t="s">
        <v>46</v>
      </c>
      <c r="B66" s="21" t="s">
        <v>188</v>
      </c>
      <c r="C66" s="9">
        <f>560/1000</f>
        <v>0.56000000000000005</v>
      </c>
      <c r="D66" s="9">
        <f>560/1000</f>
        <v>0.56000000000000005</v>
      </c>
      <c r="E66" s="22">
        <v>0.97</v>
      </c>
      <c r="F66" s="22">
        <v>0.91</v>
      </c>
      <c r="G66" s="9">
        <f>1-0.0005/100</f>
        <v>0.99999499999999997</v>
      </c>
      <c r="K66" s="9">
        <v>10000</v>
      </c>
      <c r="L66" s="9">
        <v>550000</v>
      </c>
      <c r="M66" s="9">
        <v>550000</v>
      </c>
      <c r="N66" s="9">
        <v>0.98</v>
      </c>
      <c r="O66" s="9">
        <v>80</v>
      </c>
      <c r="Q66" s="9">
        <v>0.04</v>
      </c>
      <c r="R66" s="9">
        <v>1000000</v>
      </c>
      <c r="S66" s="9">
        <v>100000</v>
      </c>
      <c r="T66" s="9">
        <v>100000</v>
      </c>
      <c r="U66" s="9">
        <v>0.5</v>
      </c>
      <c r="V66" s="18">
        <v>1000</v>
      </c>
      <c r="W66" s="18">
        <v>10000</v>
      </c>
      <c r="X66" s="18">
        <v>10000</v>
      </c>
      <c r="Y66" s="18">
        <v>70000</v>
      </c>
    </row>
    <row r="67" spans="1:25">
      <c r="A67" s="7" t="s">
        <v>46</v>
      </c>
      <c r="B67" s="21" t="s">
        <v>189</v>
      </c>
      <c r="C67" s="9">
        <v>0.5</v>
      </c>
      <c r="D67" s="9">
        <v>0.5</v>
      </c>
      <c r="E67" s="22">
        <f>SQRT(0.73)</f>
        <v>0.8544003745317531</v>
      </c>
      <c r="F67" s="22">
        <f>SQRT(0.73)</f>
        <v>0.8544003745317531</v>
      </c>
      <c r="G67" s="9">
        <v>1</v>
      </c>
      <c r="K67" s="9">
        <v>40000</v>
      </c>
      <c r="L67" s="9">
        <v>412500</v>
      </c>
      <c r="M67" s="9">
        <v>412500</v>
      </c>
      <c r="N67" s="9">
        <v>0.98</v>
      </c>
      <c r="O67" s="9">
        <v>30</v>
      </c>
      <c r="Q67" s="9">
        <v>0.04</v>
      </c>
      <c r="R67" s="9">
        <v>0</v>
      </c>
      <c r="S67" s="9">
        <v>0</v>
      </c>
      <c r="T67" s="9">
        <v>0</v>
      </c>
      <c r="U67" s="9">
        <v>0.5</v>
      </c>
      <c r="V67" s="18">
        <v>1000</v>
      </c>
    </row>
    <row r="68" spans="1:25">
      <c r="A68" s="7" t="s">
        <v>46</v>
      </c>
      <c r="B68" s="21" t="s">
        <v>190</v>
      </c>
      <c r="C68" s="9">
        <f>1200/1000</f>
        <v>1.2</v>
      </c>
      <c r="D68" s="9">
        <f>1200/1000</f>
        <v>1.2</v>
      </c>
      <c r="E68" s="22">
        <v>0.73</v>
      </c>
      <c r="F68" s="22">
        <v>0.6</v>
      </c>
      <c r="G68" s="9">
        <f>1-0/100</f>
        <v>1</v>
      </c>
      <c r="K68" s="9">
        <v>200</v>
      </c>
      <c r="L68" s="9">
        <v>305000</v>
      </c>
      <c r="M68" s="9">
        <v>850000</v>
      </c>
      <c r="N68" s="9">
        <v>0.95</v>
      </c>
      <c r="O68" s="9">
        <v>22.5</v>
      </c>
      <c r="Q68" s="9">
        <v>0.04</v>
      </c>
      <c r="R68" s="9">
        <v>1000000000</v>
      </c>
      <c r="S68" s="9">
        <v>100000</v>
      </c>
      <c r="T68" s="9">
        <v>100000</v>
      </c>
      <c r="U68" s="9">
        <v>0.5</v>
      </c>
      <c r="V68" s="18">
        <v>1000</v>
      </c>
    </row>
    <row r="69" spans="1:25">
      <c r="A69" s="7" t="s">
        <v>47</v>
      </c>
      <c r="B69" s="21" t="s">
        <v>184</v>
      </c>
      <c r="C69" s="9">
        <f>300/1000</f>
        <v>0.3</v>
      </c>
      <c r="D69" s="9">
        <f>300/1000</f>
        <v>0.3</v>
      </c>
      <c r="E69" s="22">
        <v>0.97</v>
      </c>
      <c r="F69" s="22">
        <v>0.97</v>
      </c>
      <c r="G69" s="9">
        <f>1-0.0011/100</f>
        <v>0.99998900000000002</v>
      </c>
      <c r="H69" s="9">
        <f>0.0022*K69</f>
        <v>660</v>
      </c>
      <c r="I69" s="9">
        <f>0.0022*L69</f>
        <v>110</v>
      </c>
      <c r="J69" s="9">
        <f>0.0022*M69</f>
        <v>2.2000000000000002E-2</v>
      </c>
      <c r="K69" s="9">
        <v>300000</v>
      </c>
      <c r="L69" s="9">
        <v>50000</v>
      </c>
      <c r="M69" s="9">
        <v>10</v>
      </c>
      <c r="N69" s="9">
        <v>0.98</v>
      </c>
      <c r="O69" s="9">
        <v>20</v>
      </c>
      <c r="Q69" s="9">
        <v>0.04</v>
      </c>
      <c r="R69" s="9">
        <v>1000000</v>
      </c>
      <c r="S69" s="9">
        <v>100000</v>
      </c>
      <c r="T69" s="9">
        <v>100000</v>
      </c>
      <c r="U69" s="9">
        <v>0.5</v>
      </c>
      <c r="V69" s="18">
        <v>1000</v>
      </c>
      <c r="W69" s="18">
        <v>3000</v>
      </c>
      <c r="X69" s="18">
        <v>3000</v>
      </c>
      <c r="Y69" s="18">
        <v>5000</v>
      </c>
    </row>
    <row r="70" spans="1:25">
      <c r="A70" s="7" t="s">
        <v>47</v>
      </c>
      <c r="B70" s="21" t="s">
        <v>185</v>
      </c>
      <c r="C70" s="9">
        <v>0.5</v>
      </c>
      <c r="D70" s="9">
        <v>0.5</v>
      </c>
      <c r="E70" s="22">
        <f>SQRT(0.84)</f>
        <v>0.91651513899116799</v>
      </c>
      <c r="F70" s="22">
        <f>SQRT(0.84)</f>
        <v>0.91651513899116799</v>
      </c>
      <c r="G70" s="9">
        <v>1</v>
      </c>
      <c r="K70" s="9">
        <v>80000</v>
      </c>
      <c r="L70" s="9">
        <v>32500</v>
      </c>
      <c r="M70" s="9">
        <v>32500</v>
      </c>
      <c r="N70" s="9">
        <v>0.98</v>
      </c>
      <c r="O70" s="9">
        <v>15</v>
      </c>
      <c r="Q70" s="9">
        <v>0.04</v>
      </c>
      <c r="R70" s="9">
        <v>0</v>
      </c>
      <c r="S70" s="9">
        <v>0</v>
      </c>
      <c r="T70" s="9">
        <v>0</v>
      </c>
      <c r="U70" s="9">
        <v>0.5</v>
      </c>
      <c r="V70" s="18">
        <v>1000</v>
      </c>
    </row>
    <row r="71" spans="1:25">
      <c r="A71" s="7" t="s">
        <v>47</v>
      </c>
      <c r="B71" s="21" t="s">
        <v>186</v>
      </c>
      <c r="C71" s="9">
        <v>0.5</v>
      </c>
      <c r="D71" s="9">
        <v>0.5</v>
      </c>
      <c r="E71" s="22">
        <f>SQRT(0.88)</f>
        <v>0.93808315196468595</v>
      </c>
      <c r="F71" s="22">
        <f>SQRT(0.88)</f>
        <v>0.93808315196468595</v>
      </c>
      <c r="G71" s="9">
        <v>1</v>
      </c>
      <c r="H71" s="9">
        <f>0.016*K71</f>
        <v>2400</v>
      </c>
      <c r="I71" s="9">
        <f>0.016*L75</f>
        <v>4880</v>
      </c>
      <c r="J71" s="9">
        <f>0.016*M75</f>
        <v>13600</v>
      </c>
      <c r="K71" s="9">
        <v>150000</v>
      </c>
      <c r="L71" s="9">
        <v>32500</v>
      </c>
      <c r="M71" s="9">
        <v>32500</v>
      </c>
      <c r="N71" s="9">
        <v>0.98</v>
      </c>
      <c r="O71" s="9">
        <v>15</v>
      </c>
      <c r="Q71" s="9">
        <v>0.04</v>
      </c>
      <c r="R71" s="9">
        <v>0</v>
      </c>
      <c r="S71" s="9">
        <v>0</v>
      </c>
      <c r="T71" s="9">
        <v>0</v>
      </c>
      <c r="U71" s="9">
        <v>0.5</v>
      </c>
      <c r="V71" s="18">
        <v>1000</v>
      </c>
    </row>
    <row r="72" spans="1:25">
      <c r="A72" s="7" t="s">
        <v>47</v>
      </c>
      <c r="B72" s="21" t="s">
        <v>187</v>
      </c>
      <c r="C72" s="9">
        <v>0.5</v>
      </c>
      <c r="D72" s="9">
        <v>0.5</v>
      </c>
      <c r="E72" s="22">
        <f>SQRT(0.8)</f>
        <v>0.89442719099991586</v>
      </c>
      <c r="F72" s="22">
        <f>SQRT(0.8)</f>
        <v>0.89442719099991586</v>
      </c>
      <c r="G72" s="9">
        <v>1</v>
      </c>
      <c r="K72" s="9">
        <v>150000</v>
      </c>
      <c r="L72" s="9">
        <v>500000</v>
      </c>
      <c r="M72" s="9">
        <v>500000</v>
      </c>
      <c r="N72" s="9">
        <v>0.98</v>
      </c>
      <c r="O72" s="9">
        <v>25</v>
      </c>
      <c r="Q72" s="9">
        <v>0.04</v>
      </c>
      <c r="R72" s="9">
        <v>0</v>
      </c>
      <c r="S72" s="9">
        <v>0</v>
      </c>
      <c r="T72" s="9">
        <v>0</v>
      </c>
      <c r="U72" s="9">
        <v>0.5</v>
      </c>
      <c r="V72" s="18">
        <v>1000</v>
      </c>
    </row>
    <row r="73" spans="1:25">
      <c r="A73" s="7" t="s">
        <v>47</v>
      </c>
      <c r="B73" s="21" t="s">
        <v>188</v>
      </c>
      <c r="C73" s="9">
        <f>560/1000</f>
        <v>0.56000000000000005</v>
      </c>
      <c r="D73" s="9">
        <f>560/1000</f>
        <v>0.56000000000000005</v>
      </c>
      <c r="E73" s="22">
        <v>0.97</v>
      </c>
      <c r="F73" s="22">
        <v>0.91</v>
      </c>
      <c r="G73" s="9">
        <f>1-0.0005/100</f>
        <v>0.99999499999999997</v>
      </c>
      <c r="K73" s="9">
        <v>10000</v>
      </c>
      <c r="L73" s="9">
        <v>550000</v>
      </c>
      <c r="M73" s="9">
        <v>550000</v>
      </c>
      <c r="N73" s="9">
        <v>0.98</v>
      </c>
      <c r="O73" s="9">
        <v>80</v>
      </c>
      <c r="Q73" s="9">
        <v>0.04</v>
      </c>
      <c r="R73" s="9">
        <v>1000000</v>
      </c>
      <c r="S73" s="9">
        <v>100000</v>
      </c>
      <c r="T73" s="9">
        <v>100000</v>
      </c>
      <c r="U73" s="9">
        <v>0.5</v>
      </c>
      <c r="V73" s="18">
        <v>1000</v>
      </c>
      <c r="W73" s="18">
        <v>10000</v>
      </c>
      <c r="X73" s="18">
        <v>10000</v>
      </c>
      <c r="Y73" s="18">
        <v>70000</v>
      </c>
    </row>
    <row r="74" spans="1:25">
      <c r="A74" s="7" t="s">
        <v>47</v>
      </c>
      <c r="B74" s="21" t="s">
        <v>189</v>
      </c>
      <c r="C74" s="9">
        <v>0.5</v>
      </c>
      <c r="D74" s="9">
        <v>0.5</v>
      </c>
      <c r="E74" s="22">
        <f>SQRT(0.73)</f>
        <v>0.8544003745317531</v>
      </c>
      <c r="F74" s="22">
        <f>SQRT(0.73)</f>
        <v>0.8544003745317531</v>
      </c>
      <c r="G74" s="9">
        <v>1</v>
      </c>
      <c r="K74" s="9">
        <v>40000</v>
      </c>
      <c r="L74" s="9">
        <v>412500</v>
      </c>
      <c r="M74" s="9">
        <v>412500</v>
      </c>
      <c r="N74" s="9">
        <v>0.98</v>
      </c>
      <c r="O74" s="9">
        <v>30</v>
      </c>
      <c r="Q74" s="9">
        <v>0.04</v>
      </c>
      <c r="R74" s="9">
        <v>0</v>
      </c>
      <c r="S74" s="9">
        <v>0</v>
      </c>
      <c r="T74" s="9">
        <v>0</v>
      </c>
      <c r="U74" s="9">
        <v>0.5</v>
      </c>
      <c r="V74" s="18">
        <v>1000</v>
      </c>
    </row>
    <row r="75" spans="1:25">
      <c r="A75" s="7" t="s">
        <v>47</v>
      </c>
      <c r="B75" s="21" t="s">
        <v>190</v>
      </c>
      <c r="C75" s="9">
        <f>1200/1000</f>
        <v>1.2</v>
      </c>
      <c r="D75" s="9">
        <f>1200/1000</f>
        <v>1.2</v>
      </c>
      <c r="E75" s="22">
        <v>0.73</v>
      </c>
      <c r="F75" s="22">
        <v>0.6</v>
      </c>
      <c r="G75" s="9">
        <f>1-0/100</f>
        <v>1</v>
      </c>
      <c r="K75" s="9">
        <v>200</v>
      </c>
      <c r="L75" s="9">
        <v>305000</v>
      </c>
      <c r="M75" s="9">
        <v>850000</v>
      </c>
      <c r="N75" s="9">
        <v>0.95</v>
      </c>
      <c r="O75" s="9">
        <v>22.5</v>
      </c>
      <c r="Q75" s="9">
        <v>0.04</v>
      </c>
      <c r="R75" s="9">
        <v>1000000000</v>
      </c>
      <c r="S75" s="9">
        <v>100000</v>
      </c>
      <c r="T75" s="9">
        <v>100000</v>
      </c>
      <c r="U75" s="9">
        <v>0.5</v>
      </c>
      <c r="V75" s="18">
        <v>1000</v>
      </c>
    </row>
    <row r="76" spans="1:25">
      <c r="A76" s="7" t="s">
        <v>48</v>
      </c>
      <c r="B76" s="21" t="s">
        <v>184</v>
      </c>
      <c r="C76" s="9">
        <f>300/1000</f>
        <v>0.3</v>
      </c>
      <c r="D76" s="9">
        <f>300/1000</f>
        <v>0.3</v>
      </c>
      <c r="E76" s="22">
        <v>0.97</v>
      </c>
      <c r="F76" s="22">
        <v>0.97</v>
      </c>
      <c r="G76" s="9">
        <f>1-0.0011/100</f>
        <v>0.99998900000000002</v>
      </c>
      <c r="H76" s="9">
        <f>0.0022*K76</f>
        <v>660</v>
      </c>
      <c r="I76" s="9">
        <f>0.0022*L76</f>
        <v>110</v>
      </c>
      <c r="J76" s="9">
        <f>0.0022*M76</f>
        <v>2.2000000000000002E-2</v>
      </c>
      <c r="K76" s="9">
        <v>300000</v>
      </c>
      <c r="L76" s="9">
        <v>50000</v>
      </c>
      <c r="M76" s="9">
        <v>10</v>
      </c>
      <c r="N76" s="9">
        <v>0.98</v>
      </c>
      <c r="O76" s="9">
        <v>20</v>
      </c>
      <c r="Q76" s="9">
        <v>0.04</v>
      </c>
      <c r="R76" s="9">
        <v>1000000</v>
      </c>
      <c r="S76" s="9">
        <v>100000</v>
      </c>
      <c r="T76" s="9">
        <v>100000</v>
      </c>
      <c r="U76" s="9">
        <v>0.5</v>
      </c>
      <c r="V76" s="18">
        <v>1000</v>
      </c>
      <c r="W76" s="18">
        <v>3000</v>
      </c>
      <c r="X76" s="18">
        <v>3000</v>
      </c>
      <c r="Y76" s="18">
        <v>5000</v>
      </c>
    </row>
    <row r="77" spans="1:25">
      <c r="A77" s="7" t="s">
        <v>48</v>
      </c>
      <c r="B77" s="21" t="s">
        <v>185</v>
      </c>
      <c r="C77" s="9">
        <v>0.5</v>
      </c>
      <c r="D77" s="9">
        <v>0.5</v>
      </c>
      <c r="E77" s="22">
        <f>SQRT(0.84)</f>
        <v>0.91651513899116799</v>
      </c>
      <c r="F77" s="22">
        <f>SQRT(0.84)</f>
        <v>0.91651513899116799</v>
      </c>
      <c r="G77" s="9">
        <v>1</v>
      </c>
      <c r="K77" s="9">
        <v>80000</v>
      </c>
      <c r="L77" s="9">
        <v>32500</v>
      </c>
      <c r="M77" s="9">
        <v>32500</v>
      </c>
      <c r="N77" s="9">
        <v>0.98</v>
      </c>
      <c r="O77" s="9">
        <v>15</v>
      </c>
      <c r="Q77" s="9">
        <v>0.04</v>
      </c>
      <c r="R77" s="9">
        <v>0</v>
      </c>
      <c r="S77" s="9">
        <v>0</v>
      </c>
      <c r="T77" s="9">
        <v>0</v>
      </c>
      <c r="U77" s="9">
        <v>0.5</v>
      </c>
      <c r="V77" s="18">
        <v>1000</v>
      </c>
    </row>
    <row r="78" spans="1:25">
      <c r="A78" s="7" t="s">
        <v>48</v>
      </c>
      <c r="B78" s="21" t="s">
        <v>186</v>
      </c>
      <c r="C78" s="9">
        <v>0.5</v>
      </c>
      <c r="D78" s="9">
        <v>0.5</v>
      </c>
      <c r="E78" s="22">
        <f>SQRT(0.88)</f>
        <v>0.93808315196468595</v>
      </c>
      <c r="F78" s="22">
        <f>SQRT(0.88)</f>
        <v>0.93808315196468595</v>
      </c>
      <c r="G78" s="9">
        <v>1</v>
      </c>
      <c r="H78" s="9">
        <f>0.016*K78</f>
        <v>2400</v>
      </c>
      <c r="I78" s="9">
        <f>0.016*L82</f>
        <v>4880</v>
      </c>
      <c r="J78" s="9">
        <f>0.016*M82</f>
        <v>13600</v>
      </c>
      <c r="K78" s="9">
        <v>150000</v>
      </c>
      <c r="L78" s="9">
        <v>32500</v>
      </c>
      <c r="M78" s="9">
        <v>32500</v>
      </c>
      <c r="N78" s="9">
        <v>0.98</v>
      </c>
      <c r="O78" s="9">
        <v>15</v>
      </c>
      <c r="Q78" s="9">
        <v>0.04</v>
      </c>
      <c r="R78" s="9">
        <v>0</v>
      </c>
      <c r="S78" s="9">
        <v>0</v>
      </c>
      <c r="T78" s="9">
        <v>0</v>
      </c>
      <c r="U78" s="9">
        <v>0.5</v>
      </c>
      <c r="V78" s="18">
        <v>1000</v>
      </c>
    </row>
    <row r="79" spans="1:25">
      <c r="A79" s="7" t="s">
        <v>48</v>
      </c>
      <c r="B79" s="21" t="s">
        <v>187</v>
      </c>
      <c r="C79" s="9">
        <v>0.5</v>
      </c>
      <c r="D79" s="9">
        <v>0.5</v>
      </c>
      <c r="E79" s="22">
        <f>SQRT(0.8)</f>
        <v>0.89442719099991586</v>
      </c>
      <c r="F79" s="22">
        <f>SQRT(0.8)</f>
        <v>0.89442719099991586</v>
      </c>
      <c r="G79" s="9">
        <v>1</v>
      </c>
      <c r="K79" s="9">
        <v>150000</v>
      </c>
      <c r="L79" s="9">
        <v>500000</v>
      </c>
      <c r="M79" s="9">
        <v>500000</v>
      </c>
      <c r="N79" s="9">
        <v>0.98</v>
      </c>
      <c r="O79" s="9">
        <v>25</v>
      </c>
      <c r="Q79" s="9">
        <v>0.04</v>
      </c>
      <c r="R79" s="9">
        <v>0</v>
      </c>
      <c r="S79" s="9">
        <v>0</v>
      </c>
      <c r="T79" s="9">
        <v>0</v>
      </c>
      <c r="U79" s="9">
        <v>0.5</v>
      </c>
      <c r="V79" s="18">
        <v>1000</v>
      </c>
    </row>
    <row r="80" spans="1:25">
      <c r="A80" s="7" t="s">
        <v>48</v>
      </c>
      <c r="B80" s="21" t="s">
        <v>188</v>
      </c>
      <c r="C80" s="9">
        <f>560/1000</f>
        <v>0.56000000000000005</v>
      </c>
      <c r="D80" s="9">
        <f>560/1000</f>
        <v>0.56000000000000005</v>
      </c>
      <c r="E80" s="22">
        <v>0.97</v>
      </c>
      <c r="F80" s="22">
        <v>0.91</v>
      </c>
      <c r="G80" s="9">
        <f>1-0.0005/100</f>
        <v>0.99999499999999997</v>
      </c>
      <c r="K80" s="9">
        <v>10000</v>
      </c>
      <c r="L80" s="9">
        <v>550000</v>
      </c>
      <c r="M80" s="9">
        <v>550000</v>
      </c>
      <c r="N80" s="9">
        <v>0.98</v>
      </c>
      <c r="O80" s="9">
        <v>80</v>
      </c>
      <c r="Q80" s="9">
        <v>0.04</v>
      </c>
      <c r="R80" s="9">
        <v>1000000</v>
      </c>
      <c r="S80" s="9">
        <v>100000</v>
      </c>
      <c r="T80" s="9">
        <v>100000</v>
      </c>
      <c r="U80" s="9">
        <v>0.5</v>
      </c>
      <c r="V80" s="18">
        <v>1000</v>
      </c>
      <c r="W80" s="18">
        <v>10000</v>
      </c>
      <c r="X80" s="18">
        <v>10000</v>
      </c>
      <c r="Y80" s="18">
        <v>70000</v>
      </c>
    </row>
    <row r="81" spans="1:22">
      <c r="A81" s="7" t="s">
        <v>48</v>
      </c>
      <c r="B81" s="21" t="s">
        <v>189</v>
      </c>
      <c r="C81" s="9">
        <v>0.5</v>
      </c>
      <c r="D81" s="9">
        <v>0.5</v>
      </c>
      <c r="E81" s="22">
        <f>SQRT(0.73)</f>
        <v>0.8544003745317531</v>
      </c>
      <c r="F81" s="22">
        <f>SQRT(0.73)</f>
        <v>0.8544003745317531</v>
      </c>
      <c r="G81" s="9">
        <v>1</v>
      </c>
      <c r="K81" s="9">
        <v>40000</v>
      </c>
      <c r="L81" s="9">
        <v>412500</v>
      </c>
      <c r="M81" s="9">
        <v>412500</v>
      </c>
      <c r="N81" s="9">
        <v>0.98</v>
      </c>
      <c r="O81" s="9">
        <v>30</v>
      </c>
      <c r="Q81" s="9">
        <v>0.04</v>
      </c>
      <c r="R81" s="9">
        <v>0</v>
      </c>
      <c r="S81" s="9">
        <v>0</v>
      </c>
      <c r="T81" s="9">
        <v>0</v>
      </c>
      <c r="U81" s="9">
        <v>0.5</v>
      </c>
      <c r="V81" s="18">
        <v>1000</v>
      </c>
    </row>
    <row r="82" spans="1:22">
      <c r="A82" s="7" t="s">
        <v>48</v>
      </c>
      <c r="B82" s="21" t="s">
        <v>190</v>
      </c>
      <c r="C82" s="9">
        <f>1200/1000</f>
        <v>1.2</v>
      </c>
      <c r="D82" s="9">
        <f>1200/1000</f>
        <v>1.2</v>
      </c>
      <c r="E82" s="22">
        <v>0.73</v>
      </c>
      <c r="F82" s="22">
        <v>0.6</v>
      </c>
      <c r="G82" s="9">
        <f>1-0/100</f>
        <v>1</v>
      </c>
      <c r="K82" s="9">
        <v>200</v>
      </c>
      <c r="L82" s="9">
        <v>305000</v>
      </c>
      <c r="M82" s="9">
        <v>850000</v>
      </c>
      <c r="N82" s="9">
        <v>0.95</v>
      </c>
      <c r="O82" s="9">
        <v>22.5</v>
      </c>
      <c r="Q82" s="9">
        <v>0.04</v>
      </c>
      <c r="R82" s="9">
        <v>1000000000</v>
      </c>
      <c r="S82" s="9">
        <v>100000</v>
      </c>
      <c r="T82" s="9">
        <v>100000</v>
      </c>
      <c r="U82" s="9">
        <v>0.5</v>
      </c>
      <c r="V82" s="18">
        <v>1000</v>
      </c>
    </row>
  </sheetData>
  <autoFilter ref="A5:V50" xr:uid="{00000000-0009-0000-0000-000003000000}"/>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6"/>
  <sheetViews>
    <sheetView topLeftCell="B1" zoomScale="90" zoomScaleNormal="90" workbookViewId="0">
      <selection activeCell="K29" sqref="K29"/>
    </sheetView>
  </sheetViews>
  <sheetFormatPr defaultColWidth="9.140625" defaultRowHeight="15"/>
  <cols>
    <col min="1" max="1" width="11.7109375" style="9" customWidth="1"/>
    <col min="2" max="2" width="10.28515625" style="23" customWidth="1"/>
    <col min="3" max="4" width="14.28515625" style="9" customWidth="1"/>
    <col min="5" max="5" width="13.85546875" style="9" customWidth="1"/>
    <col min="6" max="6" width="15.42578125" style="9" customWidth="1"/>
    <col min="7" max="7" width="16.42578125" style="9" customWidth="1"/>
    <col min="8" max="18" width="14.28515625" style="9" customWidth="1"/>
    <col min="19" max="19" width="18.140625" style="9" customWidth="1"/>
    <col min="20" max="20" width="21.5703125" style="9" customWidth="1"/>
    <col min="21" max="21" width="31.7109375" style="9" customWidth="1"/>
    <col min="22" max="22" width="21.5703125" style="9" customWidth="1"/>
    <col min="23" max="23" width="16.85546875" style="9" customWidth="1"/>
    <col min="24" max="1024" width="9.140625" style="9"/>
  </cols>
  <sheetData>
    <row r="1" spans="1:20" s="10" customFormat="1" ht="44.25" customHeight="1">
      <c r="A1" s="24" t="s">
        <v>70</v>
      </c>
      <c r="B1" s="11"/>
      <c r="C1" s="10" t="s">
        <v>138</v>
      </c>
      <c r="D1" s="10" t="s">
        <v>138</v>
      </c>
      <c r="H1" s="10" t="s">
        <v>138</v>
      </c>
      <c r="I1" s="10" t="s">
        <v>140</v>
      </c>
      <c r="J1" s="10" t="s">
        <v>71</v>
      </c>
      <c r="L1" s="10" t="s">
        <v>138</v>
      </c>
      <c r="M1" s="10" t="s">
        <v>71</v>
      </c>
      <c r="N1" s="10" t="s">
        <v>138</v>
      </c>
      <c r="O1" s="10" t="s">
        <v>191</v>
      </c>
      <c r="P1" s="10" t="s">
        <v>138</v>
      </c>
      <c r="Q1" s="10" t="s">
        <v>138</v>
      </c>
      <c r="R1" s="10" t="s">
        <v>138</v>
      </c>
      <c r="S1" s="10" t="s">
        <v>138</v>
      </c>
    </row>
    <row r="2" spans="1:20" s="10" customFormat="1" ht="44.25" customHeight="1">
      <c r="A2" s="24" t="s">
        <v>77</v>
      </c>
      <c r="B2" s="11" t="s">
        <v>192</v>
      </c>
      <c r="C2" s="19" t="s">
        <v>193</v>
      </c>
      <c r="D2" s="4" t="s">
        <v>147</v>
      </c>
      <c r="E2" s="10" t="s">
        <v>149</v>
      </c>
      <c r="F2" s="10" t="s">
        <v>150</v>
      </c>
      <c r="G2" s="10" t="s">
        <v>151</v>
      </c>
      <c r="H2" s="10" t="s">
        <v>194</v>
      </c>
      <c r="I2" s="10" t="s">
        <v>152</v>
      </c>
      <c r="J2" s="10" t="s">
        <v>195</v>
      </c>
      <c r="K2" s="10" t="s">
        <v>196</v>
      </c>
      <c r="L2" s="10" t="s">
        <v>197</v>
      </c>
      <c r="M2" s="10" t="s">
        <v>87</v>
      </c>
      <c r="N2" s="10" t="s">
        <v>89</v>
      </c>
      <c r="O2" s="10" t="s">
        <v>156</v>
      </c>
      <c r="P2" s="10" t="s">
        <v>157</v>
      </c>
      <c r="Q2" s="10" t="s">
        <v>158</v>
      </c>
      <c r="R2" s="10" t="s">
        <v>198</v>
      </c>
      <c r="S2" s="10" t="s">
        <v>98</v>
      </c>
    </row>
    <row r="3" spans="1:20" s="10" customFormat="1" ht="44.25" customHeight="1">
      <c r="A3" s="24" t="s">
        <v>199</v>
      </c>
      <c r="B3" s="11"/>
      <c r="C3" s="12"/>
      <c r="E3" s="12"/>
      <c r="F3" s="12"/>
      <c r="G3" s="12"/>
      <c r="H3" s="12"/>
      <c r="I3" s="10" t="s">
        <v>200</v>
      </c>
      <c r="J3" s="10" t="s">
        <v>201</v>
      </c>
      <c r="L3" s="10" t="s">
        <v>202</v>
      </c>
      <c r="O3" s="10" t="s">
        <v>203</v>
      </c>
    </row>
    <row r="4" spans="1:20">
      <c r="A4" s="25" t="s">
        <v>99</v>
      </c>
      <c r="C4" s="9" t="s">
        <v>24</v>
      </c>
      <c r="D4" s="9" t="s">
        <v>26</v>
      </c>
      <c r="E4" s="9" t="s">
        <v>24</v>
      </c>
      <c r="F4" s="9" t="s">
        <v>101</v>
      </c>
      <c r="G4" s="9" t="s">
        <v>101</v>
      </c>
      <c r="H4" s="9" t="s">
        <v>24</v>
      </c>
      <c r="I4" s="9" t="s">
        <v>24</v>
      </c>
      <c r="J4" s="9" t="s">
        <v>101</v>
      </c>
      <c r="K4" s="9" t="s">
        <v>101</v>
      </c>
      <c r="L4" s="9" t="s">
        <v>26</v>
      </c>
      <c r="M4" s="9" t="s">
        <v>25</v>
      </c>
      <c r="N4" s="9" t="s">
        <v>26</v>
      </c>
      <c r="O4" s="9" t="s">
        <v>163</v>
      </c>
      <c r="P4" s="9" t="s">
        <v>19</v>
      </c>
      <c r="Q4" s="9" t="s">
        <v>26</v>
      </c>
      <c r="R4" s="9" t="s">
        <v>26</v>
      </c>
      <c r="S4" s="9" t="s">
        <v>19</v>
      </c>
    </row>
    <row r="5" spans="1:20" s="16" customFormat="1" ht="11.25">
      <c r="A5" s="16" t="s">
        <v>106</v>
      </c>
      <c r="B5" s="26" t="s">
        <v>165</v>
      </c>
      <c r="C5" s="16" t="s">
        <v>204</v>
      </c>
      <c r="D5" s="16" t="s">
        <v>169</v>
      </c>
      <c r="E5" s="16" t="s">
        <v>171</v>
      </c>
      <c r="F5" s="16" t="s">
        <v>172</v>
      </c>
      <c r="G5" s="16" t="s">
        <v>173</v>
      </c>
      <c r="H5" s="16" t="s">
        <v>33</v>
      </c>
      <c r="I5" s="16" t="s">
        <v>174</v>
      </c>
      <c r="J5" s="16" t="s">
        <v>175</v>
      </c>
      <c r="K5" s="16" t="s">
        <v>176</v>
      </c>
      <c r="L5" s="16" t="s">
        <v>113</v>
      </c>
      <c r="M5" s="16" t="s">
        <v>35</v>
      </c>
      <c r="N5" s="16" t="s">
        <v>36</v>
      </c>
      <c r="O5" s="16" t="s">
        <v>114</v>
      </c>
      <c r="P5" s="16" t="s">
        <v>205</v>
      </c>
      <c r="Q5" s="16" t="s">
        <v>179</v>
      </c>
      <c r="R5" s="16" t="s">
        <v>206</v>
      </c>
      <c r="S5" s="16" t="s">
        <v>207</v>
      </c>
      <c r="T5" s="16" t="s">
        <v>208</v>
      </c>
    </row>
    <row r="6" spans="1:20">
      <c r="A6" s="9" t="s">
        <v>38</v>
      </c>
      <c r="B6" s="27" t="s">
        <v>209</v>
      </c>
      <c r="C6" s="9">
        <v>0.1</v>
      </c>
      <c r="D6" s="9">
        <v>0.95</v>
      </c>
      <c r="G6" s="9">
        <v>30000</v>
      </c>
      <c r="H6" s="9">
        <v>0</v>
      </c>
      <c r="I6" s="9">
        <v>10000</v>
      </c>
      <c r="K6" s="9">
        <v>200000</v>
      </c>
      <c r="L6" s="9">
        <v>0.98</v>
      </c>
      <c r="M6" s="9">
        <v>50</v>
      </c>
      <c r="N6" s="9">
        <v>7.0000000000000007E-2</v>
      </c>
      <c r="O6" s="9">
        <v>3640401</v>
      </c>
      <c r="P6" s="9">
        <v>9102</v>
      </c>
      <c r="Q6" s="9">
        <v>0.3</v>
      </c>
      <c r="R6" s="9">
        <v>0</v>
      </c>
      <c r="S6" s="9">
        <v>0</v>
      </c>
      <c r="T6" s="9">
        <v>0</v>
      </c>
    </row>
    <row r="7" spans="1:20" ht="9.75" customHeight="1">
      <c r="A7" s="9" t="s">
        <v>39</v>
      </c>
      <c r="B7" s="27" t="s">
        <v>209</v>
      </c>
      <c r="C7" s="9">
        <v>0.1</v>
      </c>
      <c r="D7" s="9">
        <v>0.95</v>
      </c>
      <c r="G7" s="9">
        <v>30000</v>
      </c>
      <c r="H7" s="9">
        <v>0</v>
      </c>
      <c r="I7" s="9">
        <v>10000</v>
      </c>
      <c r="K7" s="9">
        <v>200000</v>
      </c>
      <c r="L7" s="9">
        <v>0.98</v>
      </c>
      <c r="M7" s="9">
        <v>50</v>
      </c>
      <c r="N7" s="9">
        <v>7.0000000000000007E-2</v>
      </c>
      <c r="O7" s="9">
        <v>71000000</v>
      </c>
      <c r="P7" s="9">
        <v>1000000</v>
      </c>
      <c r="Q7" s="9">
        <v>0.5</v>
      </c>
      <c r="R7" s="9">
        <v>0.25</v>
      </c>
      <c r="S7" s="9">
        <v>0</v>
      </c>
      <c r="T7" s="9">
        <v>0</v>
      </c>
    </row>
    <row r="8" spans="1:20">
      <c r="A8" s="9" t="s">
        <v>40</v>
      </c>
      <c r="B8" s="27" t="s">
        <v>209</v>
      </c>
      <c r="C8" s="9">
        <v>0.1</v>
      </c>
      <c r="D8" s="9">
        <v>0.95</v>
      </c>
      <c r="G8" s="9">
        <v>30000</v>
      </c>
      <c r="H8" s="9">
        <v>0</v>
      </c>
      <c r="I8" s="9">
        <v>10000</v>
      </c>
      <c r="K8" s="9">
        <v>200000</v>
      </c>
      <c r="L8" s="9">
        <v>0.98</v>
      </c>
      <c r="M8" s="9">
        <v>50</v>
      </c>
      <c r="N8" s="9">
        <v>7.0000000000000007E-2</v>
      </c>
      <c r="O8" s="9">
        <v>0</v>
      </c>
      <c r="P8" s="9">
        <v>0</v>
      </c>
      <c r="Q8" s="9">
        <v>0</v>
      </c>
      <c r="R8" s="9">
        <v>0</v>
      </c>
      <c r="S8" s="9">
        <v>0</v>
      </c>
      <c r="T8" s="9">
        <v>0</v>
      </c>
    </row>
    <row r="9" spans="1:20">
      <c r="A9" s="9" t="s">
        <v>41</v>
      </c>
      <c r="B9" s="27" t="s">
        <v>209</v>
      </c>
      <c r="C9" s="9">
        <v>0.1</v>
      </c>
      <c r="D9" s="9">
        <v>0.95</v>
      </c>
      <c r="G9" s="9">
        <v>30000</v>
      </c>
      <c r="H9" s="9">
        <v>0</v>
      </c>
      <c r="I9" s="9">
        <v>10000</v>
      </c>
      <c r="K9" s="9">
        <v>200000</v>
      </c>
      <c r="L9" s="9">
        <v>0.98</v>
      </c>
      <c r="M9" s="9">
        <v>50</v>
      </c>
      <c r="N9" s="9">
        <v>7.0000000000000007E-2</v>
      </c>
      <c r="O9" s="9">
        <v>40000000</v>
      </c>
      <c r="P9" s="9">
        <v>1000000</v>
      </c>
      <c r="Q9" s="9">
        <v>0.5</v>
      </c>
      <c r="R9" s="9">
        <v>0.25</v>
      </c>
      <c r="S9" s="9">
        <v>0</v>
      </c>
      <c r="T9" s="9">
        <v>0</v>
      </c>
    </row>
    <row r="10" spans="1:20">
      <c r="A10" s="9" t="s">
        <v>42</v>
      </c>
      <c r="B10" s="27" t="s">
        <v>209</v>
      </c>
      <c r="C10" s="9">
        <v>0.1</v>
      </c>
      <c r="D10" s="9">
        <v>0.95</v>
      </c>
      <c r="G10" s="9">
        <v>30000</v>
      </c>
      <c r="H10" s="9">
        <v>0</v>
      </c>
      <c r="I10" s="9">
        <v>10000</v>
      </c>
      <c r="K10" s="9">
        <v>200000</v>
      </c>
      <c r="L10" s="9">
        <v>0.98</v>
      </c>
      <c r="M10" s="9">
        <v>50</v>
      </c>
      <c r="N10" s="9">
        <v>7.0000000000000007E-2</v>
      </c>
      <c r="O10" s="9">
        <v>0</v>
      </c>
      <c r="P10" s="9">
        <v>0</v>
      </c>
      <c r="Q10" s="9">
        <v>0</v>
      </c>
      <c r="R10" s="9">
        <v>0</v>
      </c>
      <c r="S10" s="9">
        <v>0</v>
      </c>
      <c r="T10" s="9">
        <v>0</v>
      </c>
    </row>
    <row r="11" spans="1:20">
      <c r="A11" s="9" t="s">
        <v>43</v>
      </c>
      <c r="B11" s="27" t="s">
        <v>209</v>
      </c>
      <c r="C11" s="9">
        <v>0.1</v>
      </c>
      <c r="D11" s="9">
        <v>0.95</v>
      </c>
      <c r="G11" s="9">
        <v>30000</v>
      </c>
      <c r="H11" s="9">
        <v>0</v>
      </c>
      <c r="I11" s="9">
        <v>10000</v>
      </c>
      <c r="K11" s="9">
        <v>200000</v>
      </c>
      <c r="L11" s="9">
        <v>0.98</v>
      </c>
      <c r="M11" s="9">
        <v>50</v>
      </c>
      <c r="N11" s="9">
        <v>7.0000000000000007E-2</v>
      </c>
      <c r="O11" s="9">
        <v>0</v>
      </c>
      <c r="P11" s="9">
        <v>0</v>
      </c>
      <c r="Q11" s="9">
        <v>0</v>
      </c>
      <c r="R11" s="9">
        <v>0</v>
      </c>
      <c r="S11" s="9">
        <v>0</v>
      </c>
      <c r="T11" s="9">
        <v>0</v>
      </c>
    </row>
    <row r="12" spans="1:20">
      <c r="A12" s="9" t="s">
        <v>44</v>
      </c>
      <c r="B12" s="27" t="s">
        <v>209</v>
      </c>
      <c r="C12" s="9">
        <v>0.1</v>
      </c>
      <c r="D12" s="9">
        <v>0.95</v>
      </c>
      <c r="G12" s="9">
        <v>30000</v>
      </c>
      <c r="H12" s="9">
        <v>0</v>
      </c>
      <c r="I12" s="9">
        <v>10000</v>
      </c>
      <c r="K12" s="9">
        <v>200000</v>
      </c>
      <c r="L12" s="9">
        <v>0.98</v>
      </c>
      <c r="M12" s="9">
        <v>50</v>
      </c>
      <c r="N12" s="9">
        <v>7.0000000000000007E-2</v>
      </c>
      <c r="O12" s="9">
        <v>93000000</v>
      </c>
      <c r="P12" s="9">
        <v>1000000</v>
      </c>
      <c r="Q12" s="9">
        <v>0.5</v>
      </c>
      <c r="R12" s="9">
        <v>0.25</v>
      </c>
      <c r="S12" s="9">
        <v>0</v>
      </c>
      <c r="T12" s="9">
        <v>0</v>
      </c>
    </row>
    <row r="13" spans="1:20">
      <c r="A13" s="9" t="s">
        <v>45</v>
      </c>
      <c r="B13" s="27" t="s">
        <v>209</v>
      </c>
      <c r="C13" s="9">
        <v>0.1</v>
      </c>
      <c r="D13" s="9">
        <v>0.95</v>
      </c>
      <c r="G13" s="9">
        <v>30000</v>
      </c>
      <c r="H13" s="9">
        <v>0</v>
      </c>
      <c r="I13" s="9">
        <v>10000</v>
      </c>
      <c r="K13" s="9">
        <v>200000</v>
      </c>
      <c r="L13" s="9">
        <v>0.98</v>
      </c>
      <c r="M13" s="9">
        <v>50</v>
      </c>
      <c r="N13" s="9">
        <v>7.0000000000000007E-2</v>
      </c>
      <c r="O13" s="9">
        <v>40000000</v>
      </c>
      <c r="P13" s="9">
        <v>1000000</v>
      </c>
      <c r="Q13" s="9">
        <v>0.5</v>
      </c>
      <c r="R13" s="9">
        <v>0.25</v>
      </c>
      <c r="S13" s="9">
        <v>0</v>
      </c>
      <c r="T13" s="9">
        <v>0</v>
      </c>
    </row>
    <row r="14" spans="1:20">
      <c r="A14" s="9" t="s">
        <v>46</v>
      </c>
      <c r="B14" s="27" t="s">
        <v>209</v>
      </c>
      <c r="C14" s="9">
        <v>0.1</v>
      </c>
      <c r="D14" s="9">
        <v>0.95</v>
      </c>
      <c r="G14" s="9">
        <v>30000</v>
      </c>
      <c r="H14" s="9">
        <v>0</v>
      </c>
      <c r="I14" s="9">
        <v>10000</v>
      </c>
      <c r="K14" s="9">
        <v>200000</v>
      </c>
      <c r="L14" s="9">
        <v>0.98</v>
      </c>
      <c r="M14" s="9">
        <v>50</v>
      </c>
      <c r="N14" s="9">
        <v>7.0000000000000007E-2</v>
      </c>
      <c r="O14" s="9">
        <v>40000000</v>
      </c>
      <c r="P14" s="9">
        <v>1000000</v>
      </c>
      <c r="Q14" s="9">
        <v>0.5</v>
      </c>
      <c r="R14" s="9">
        <v>0.25</v>
      </c>
      <c r="S14" s="9">
        <v>0</v>
      </c>
      <c r="T14" s="9">
        <v>0</v>
      </c>
    </row>
    <row r="15" spans="1:20">
      <c r="A15" s="9" t="s">
        <v>47</v>
      </c>
      <c r="B15" s="27" t="s">
        <v>209</v>
      </c>
      <c r="C15" s="9">
        <v>0.1</v>
      </c>
      <c r="D15" s="9">
        <v>0.95</v>
      </c>
      <c r="G15" s="9">
        <v>30000</v>
      </c>
      <c r="H15" s="9">
        <v>0</v>
      </c>
      <c r="I15" s="9">
        <v>10000</v>
      </c>
      <c r="K15" s="9">
        <v>200000</v>
      </c>
      <c r="L15" s="9">
        <v>0.98</v>
      </c>
      <c r="M15" s="9">
        <v>50</v>
      </c>
      <c r="N15" s="9">
        <v>7.0000000000000007E-2</v>
      </c>
      <c r="O15" s="9">
        <v>0</v>
      </c>
      <c r="P15" s="9">
        <v>0</v>
      </c>
      <c r="Q15" s="9">
        <v>0</v>
      </c>
      <c r="R15" s="9">
        <v>0</v>
      </c>
      <c r="S15" s="9">
        <v>0</v>
      </c>
      <c r="T15" s="9">
        <v>0</v>
      </c>
    </row>
    <row r="16" spans="1:20">
      <c r="A16" s="9" t="s">
        <v>48</v>
      </c>
      <c r="B16" s="27" t="s">
        <v>209</v>
      </c>
      <c r="C16" s="9">
        <v>0.1</v>
      </c>
      <c r="D16" s="9">
        <v>0.95</v>
      </c>
      <c r="G16" s="9">
        <v>30000</v>
      </c>
      <c r="H16" s="9">
        <v>0</v>
      </c>
      <c r="I16" s="9">
        <v>10000</v>
      </c>
      <c r="K16" s="9">
        <v>200000</v>
      </c>
      <c r="L16" s="9">
        <v>0.98</v>
      </c>
      <c r="M16" s="9">
        <v>50</v>
      </c>
      <c r="N16" s="9">
        <v>7.0000000000000007E-2</v>
      </c>
      <c r="O16" s="9">
        <v>0</v>
      </c>
      <c r="P16" s="9">
        <v>0</v>
      </c>
      <c r="Q16" s="9">
        <v>0</v>
      </c>
      <c r="R16" s="9">
        <v>0</v>
      </c>
      <c r="S16" s="9">
        <v>0</v>
      </c>
      <c r="T16" s="9">
        <v>0</v>
      </c>
    </row>
  </sheetData>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149"/>
  <sheetViews>
    <sheetView zoomScale="90" zoomScaleNormal="90" workbookViewId="0">
      <selection activeCell="N26" sqref="N26"/>
    </sheetView>
  </sheetViews>
  <sheetFormatPr defaultColWidth="9.140625" defaultRowHeight="15"/>
  <cols>
    <col min="1" max="2" width="11.7109375" style="7" customWidth="1"/>
    <col min="3" max="3" width="12.7109375" style="8" customWidth="1"/>
    <col min="4" max="12" width="15" style="18" customWidth="1"/>
    <col min="13" max="13" width="15" style="7" customWidth="1"/>
    <col min="14" max="14" width="27.28515625" style="7" customWidth="1"/>
    <col min="15" max="15" width="21.7109375" style="7" customWidth="1"/>
    <col min="16" max="16" width="21.5703125" style="7" customWidth="1"/>
    <col min="17" max="17" width="31.7109375" style="7" customWidth="1"/>
    <col min="18" max="18" width="21.5703125" style="7" customWidth="1"/>
    <col min="19" max="19" width="16.85546875" style="7" customWidth="1"/>
    <col min="20" max="1024" width="9.140625" style="7"/>
  </cols>
  <sheetData>
    <row r="1" spans="1:12" s="10" customFormat="1" ht="47.25" customHeight="1">
      <c r="A1" s="10" t="s">
        <v>70</v>
      </c>
      <c r="C1" s="11"/>
      <c r="D1" s="10" t="s">
        <v>210</v>
      </c>
      <c r="E1" s="10" t="s">
        <v>211</v>
      </c>
      <c r="F1" s="10" t="s">
        <v>210</v>
      </c>
      <c r="G1" s="10" t="s">
        <v>73</v>
      </c>
      <c r="H1" s="10" t="s">
        <v>73</v>
      </c>
      <c r="I1" s="10" t="s">
        <v>212</v>
      </c>
      <c r="J1" s="10" t="s">
        <v>213</v>
      </c>
      <c r="K1" s="10" t="s">
        <v>138</v>
      </c>
      <c r="L1" s="10" t="s">
        <v>138</v>
      </c>
    </row>
    <row r="2" spans="1:12" s="10" customFormat="1" ht="47.25" customHeight="1">
      <c r="A2" s="10" t="s">
        <v>77</v>
      </c>
      <c r="B2" s="10" t="s">
        <v>214</v>
      </c>
      <c r="C2" s="11" t="s">
        <v>215</v>
      </c>
      <c r="D2" s="19" t="s">
        <v>216</v>
      </c>
      <c r="E2" s="4" t="s">
        <v>217</v>
      </c>
      <c r="F2" s="10" t="s">
        <v>218</v>
      </c>
      <c r="G2" s="10" t="s">
        <v>219</v>
      </c>
      <c r="H2" s="10" t="s">
        <v>89</v>
      </c>
      <c r="I2" s="10" t="s">
        <v>220</v>
      </c>
      <c r="J2" s="10" t="s">
        <v>221</v>
      </c>
      <c r="K2" s="10" t="s">
        <v>222</v>
      </c>
      <c r="L2" s="10" t="s">
        <v>223</v>
      </c>
    </row>
    <row r="4" spans="1:12">
      <c r="A4" s="7" t="s">
        <v>99</v>
      </c>
      <c r="D4" s="18" t="s">
        <v>24</v>
      </c>
      <c r="E4" s="18" t="s">
        <v>101</v>
      </c>
      <c r="F4" s="18" t="s">
        <v>24</v>
      </c>
      <c r="G4" s="18" t="s">
        <v>25</v>
      </c>
      <c r="H4" s="18" t="s">
        <v>26</v>
      </c>
      <c r="I4" s="18" t="s">
        <v>19</v>
      </c>
      <c r="J4" s="18" t="s">
        <v>164</v>
      </c>
      <c r="K4" s="18" t="s">
        <v>164</v>
      </c>
      <c r="L4" s="18" t="s">
        <v>26</v>
      </c>
    </row>
    <row r="5" spans="1:12" s="14" customFormat="1" ht="11.25">
      <c r="A5" s="14" t="s">
        <v>106</v>
      </c>
      <c r="B5" s="15" t="s">
        <v>224</v>
      </c>
      <c r="C5" s="14" t="s">
        <v>108</v>
      </c>
      <c r="D5" s="20" t="s">
        <v>204</v>
      </c>
      <c r="E5" s="20" t="s">
        <v>225</v>
      </c>
      <c r="F5" s="20" t="s">
        <v>112</v>
      </c>
      <c r="G5" s="20" t="s">
        <v>35</v>
      </c>
      <c r="H5" s="20" t="s">
        <v>36</v>
      </c>
      <c r="I5" s="20" t="s">
        <v>28</v>
      </c>
      <c r="J5" s="20" t="s">
        <v>226</v>
      </c>
      <c r="K5" s="20" t="s">
        <v>227</v>
      </c>
      <c r="L5" s="20" t="s">
        <v>228</v>
      </c>
    </row>
    <row r="6" spans="1:12">
      <c r="A6" s="7" t="s">
        <v>38</v>
      </c>
      <c r="B6" s="21" t="s">
        <v>229</v>
      </c>
      <c r="C6" s="8" t="s">
        <v>230</v>
      </c>
      <c r="D6" s="18">
        <v>500</v>
      </c>
      <c r="E6" s="18">
        <v>1000</v>
      </c>
      <c r="F6" s="18">
        <v>10000</v>
      </c>
      <c r="G6" s="18">
        <v>10</v>
      </c>
      <c r="H6" s="18">
        <v>0.04</v>
      </c>
      <c r="I6" s="18">
        <v>3300</v>
      </c>
      <c r="J6" s="18">
        <v>4</v>
      </c>
      <c r="K6" s="18">
        <v>24</v>
      </c>
    </row>
    <row r="7" spans="1:12">
      <c r="A7" s="7" t="s">
        <v>38</v>
      </c>
      <c r="B7" s="21" t="s">
        <v>231</v>
      </c>
      <c r="C7" s="8" t="s">
        <v>230</v>
      </c>
      <c r="D7" s="18">
        <v>1500</v>
      </c>
      <c r="E7" s="18">
        <v>1000</v>
      </c>
      <c r="F7" s="18">
        <v>10000</v>
      </c>
      <c r="G7" s="18">
        <v>10</v>
      </c>
      <c r="H7" s="18">
        <v>0.04</v>
      </c>
      <c r="I7" s="18">
        <v>1600</v>
      </c>
      <c r="J7" s="18">
        <v>4</v>
      </c>
      <c r="K7" s="18">
        <v>24</v>
      </c>
    </row>
    <row r="8" spans="1:12">
      <c r="A8" s="7" t="s">
        <v>38</v>
      </c>
      <c r="B8" s="21" t="s">
        <v>232</v>
      </c>
      <c r="C8" s="8" t="s">
        <v>230</v>
      </c>
      <c r="D8" s="18">
        <v>8000</v>
      </c>
      <c r="E8" s="18">
        <v>1000</v>
      </c>
      <c r="F8" s="18">
        <v>10000</v>
      </c>
      <c r="G8" s="18">
        <v>10</v>
      </c>
      <c r="H8" s="18">
        <v>0.04</v>
      </c>
      <c r="I8" s="18">
        <v>5400</v>
      </c>
      <c r="J8" s="18">
        <v>4</v>
      </c>
      <c r="K8" s="18">
        <v>24</v>
      </c>
    </row>
    <row r="9" spans="1:12">
      <c r="A9" s="7" t="s">
        <v>38</v>
      </c>
      <c r="B9" s="21" t="s">
        <v>233</v>
      </c>
      <c r="C9" s="8" t="s">
        <v>234</v>
      </c>
      <c r="D9" s="18">
        <v>0.5</v>
      </c>
      <c r="E9" s="18">
        <v>0</v>
      </c>
      <c r="F9" s="18">
        <v>745319.84098301397</v>
      </c>
      <c r="G9" s="18">
        <v>10</v>
      </c>
      <c r="H9" s="18">
        <v>0.04</v>
      </c>
      <c r="I9" s="18">
        <v>792.5</v>
      </c>
      <c r="J9" s="18">
        <v>1</v>
      </c>
      <c r="K9" s="18">
        <v>1</v>
      </c>
      <c r="L9" s="18">
        <v>1</v>
      </c>
    </row>
    <row r="10" spans="1:12">
      <c r="A10" s="7" t="s">
        <v>38</v>
      </c>
      <c r="B10" s="21" t="s">
        <v>235</v>
      </c>
      <c r="C10" s="8" t="s">
        <v>234</v>
      </c>
      <c r="D10" s="18">
        <v>0.5</v>
      </c>
      <c r="E10" s="18">
        <v>0</v>
      </c>
      <c r="F10" s="18">
        <v>1516558.90460672</v>
      </c>
      <c r="G10" s="18">
        <v>10</v>
      </c>
      <c r="H10" s="18">
        <v>0.04</v>
      </c>
      <c r="I10" s="18">
        <v>2534.75</v>
      </c>
      <c r="J10" s="18">
        <v>2</v>
      </c>
      <c r="K10" s="18">
        <v>1</v>
      </c>
      <c r="L10" s="18">
        <v>1</v>
      </c>
    </row>
    <row r="11" spans="1:12">
      <c r="A11" s="7" t="s">
        <v>38</v>
      </c>
      <c r="B11" s="21" t="s">
        <v>236</v>
      </c>
      <c r="C11" s="8" t="s">
        <v>234</v>
      </c>
      <c r="D11" s="18">
        <v>50</v>
      </c>
      <c r="E11" s="18">
        <v>0</v>
      </c>
      <c r="F11" s="18">
        <v>10000</v>
      </c>
      <c r="G11" s="18">
        <v>10</v>
      </c>
      <c r="H11" s="18">
        <v>0.04</v>
      </c>
      <c r="I11" s="18">
        <v>1385</v>
      </c>
      <c r="J11" s="18">
        <v>3</v>
      </c>
      <c r="K11" s="18">
        <v>1</v>
      </c>
      <c r="L11" s="18">
        <v>1</v>
      </c>
    </row>
    <row r="12" spans="1:12">
      <c r="A12" s="7" t="s">
        <v>38</v>
      </c>
      <c r="B12" s="21" t="s">
        <v>237</v>
      </c>
      <c r="C12" s="8" t="s">
        <v>234</v>
      </c>
      <c r="D12" s="18">
        <v>0.5</v>
      </c>
      <c r="E12" s="18">
        <v>0</v>
      </c>
      <c r="F12" s="18">
        <v>834723.41892124806</v>
      </c>
      <c r="G12" s="18">
        <v>10</v>
      </c>
      <c r="H12" s="18">
        <v>0.04</v>
      </c>
      <c r="I12" s="18">
        <v>1450.75</v>
      </c>
      <c r="J12" s="18">
        <v>4</v>
      </c>
      <c r="K12" s="18">
        <v>1</v>
      </c>
      <c r="L12" s="18">
        <v>1</v>
      </c>
    </row>
    <row r="13" spans="1:12">
      <c r="A13" s="7" t="s">
        <v>38</v>
      </c>
      <c r="B13" s="21" t="s">
        <v>238</v>
      </c>
      <c r="C13" s="8" t="s">
        <v>234</v>
      </c>
      <c r="D13" s="18">
        <v>0.5</v>
      </c>
      <c r="E13" s="18">
        <v>0</v>
      </c>
      <c r="F13" s="18">
        <v>30000</v>
      </c>
      <c r="G13" s="18">
        <v>10</v>
      </c>
      <c r="H13" s="18">
        <v>0.04</v>
      </c>
      <c r="I13" s="18">
        <v>1050</v>
      </c>
      <c r="J13" s="18">
        <v>12</v>
      </c>
      <c r="K13" s="18">
        <v>1</v>
      </c>
      <c r="L13" s="18">
        <v>1</v>
      </c>
    </row>
    <row r="14" spans="1:12">
      <c r="A14" s="7" t="s">
        <v>39</v>
      </c>
      <c r="B14" s="21" t="s">
        <v>229</v>
      </c>
      <c r="C14" s="8" t="s">
        <v>230</v>
      </c>
      <c r="D14" s="18">
        <v>500</v>
      </c>
      <c r="E14" s="18">
        <v>1000</v>
      </c>
      <c r="F14" s="18">
        <v>10000</v>
      </c>
      <c r="G14" s="18">
        <v>10</v>
      </c>
      <c r="H14" s="18">
        <v>0.04</v>
      </c>
      <c r="I14" s="18">
        <v>3300</v>
      </c>
      <c r="J14" s="18">
        <v>4</v>
      </c>
      <c r="K14" s="18">
        <v>24</v>
      </c>
    </row>
    <row r="15" spans="1:12">
      <c r="A15" s="7" t="s">
        <v>39</v>
      </c>
      <c r="B15" s="21" t="s">
        <v>231</v>
      </c>
      <c r="C15" s="8" t="s">
        <v>230</v>
      </c>
      <c r="D15" s="18">
        <v>1500</v>
      </c>
      <c r="E15" s="18">
        <v>1000</v>
      </c>
      <c r="F15" s="18">
        <v>10000</v>
      </c>
      <c r="G15" s="18">
        <v>10</v>
      </c>
      <c r="H15" s="18">
        <v>0.04</v>
      </c>
      <c r="I15" s="18">
        <v>1600</v>
      </c>
      <c r="J15" s="18">
        <v>4</v>
      </c>
      <c r="K15" s="18">
        <v>24</v>
      </c>
    </row>
    <row r="16" spans="1:12">
      <c r="A16" s="7" t="s">
        <v>39</v>
      </c>
      <c r="B16" s="21" t="s">
        <v>232</v>
      </c>
      <c r="C16" s="8" t="s">
        <v>230</v>
      </c>
      <c r="D16" s="18">
        <v>8000</v>
      </c>
      <c r="E16" s="18">
        <v>1000</v>
      </c>
      <c r="F16" s="18">
        <v>10000</v>
      </c>
      <c r="G16" s="18">
        <v>10</v>
      </c>
      <c r="H16" s="18">
        <v>0.04</v>
      </c>
      <c r="I16" s="18">
        <v>5400</v>
      </c>
      <c r="J16" s="18">
        <v>4</v>
      </c>
      <c r="K16" s="18">
        <v>24</v>
      </c>
    </row>
    <row r="17" spans="1:12">
      <c r="A17" s="7" t="s">
        <v>39</v>
      </c>
      <c r="B17" s="21" t="s">
        <v>233</v>
      </c>
      <c r="C17" s="8" t="s">
        <v>234</v>
      </c>
      <c r="D17" s="18">
        <v>0.5</v>
      </c>
      <c r="E17" s="18">
        <v>0</v>
      </c>
      <c r="F17" s="18">
        <v>745319.84098301397</v>
      </c>
      <c r="G17" s="18">
        <v>10</v>
      </c>
      <c r="H17" s="18">
        <v>0.04</v>
      </c>
      <c r="I17" s="18">
        <v>792.5</v>
      </c>
      <c r="J17" s="18">
        <v>1</v>
      </c>
      <c r="K17" s="18">
        <v>1</v>
      </c>
      <c r="L17" s="18">
        <v>1</v>
      </c>
    </row>
    <row r="18" spans="1:12">
      <c r="A18" s="7" t="s">
        <v>39</v>
      </c>
      <c r="B18" s="21" t="s">
        <v>235</v>
      </c>
      <c r="C18" s="8" t="s">
        <v>234</v>
      </c>
      <c r="D18" s="18">
        <v>0.5</v>
      </c>
      <c r="E18" s="18">
        <v>0</v>
      </c>
      <c r="F18" s="18">
        <v>1516558.90460672</v>
      </c>
      <c r="G18" s="18">
        <v>10</v>
      </c>
      <c r="H18" s="18">
        <v>0.04</v>
      </c>
      <c r="I18" s="18">
        <v>2534.75</v>
      </c>
      <c r="J18" s="18">
        <v>2</v>
      </c>
      <c r="K18" s="18">
        <v>1</v>
      </c>
      <c r="L18" s="18">
        <v>1</v>
      </c>
    </row>
    <row r="19" spans="1:12">
      <c r="A19" s="7" t="s">
        <v>39</v>
      </c>
      <c r="B19" s="21" t="s">
        <v>236</v>
      </c>
      <c r="C19" s="8" t="s">
        <v>234</v>
      </c>
      <c r="D19" s="18">
        <v>50</v>
      </c>
      <c r="E19" s="18">
        <v>0</v>
      </c>
      <c r="F19" s="18">
        <v>10000</v>
      </c>
      <c r="G19" s="18">
        <v>10</v>
      </c>
      <c r="H19" s="18">
        <v>0.04</v>
      </c>
      <c r="I19" s="18">
        <v>1385</v>
      </c>
      <c r="J19" s="18">
        <v>3</v>
      </c>
      <c r="K19" s="18">
        <v>1</v>
      </c>
      <c r="L19" s="18">
        <v>1</v>
      </c>
    </row>
    <row r="20" spans="1:12">
      <c r="A20" s="7" t="s">
        <v>39</v>
      </c>
      <c r="B20" s="21" t="s">
        <v>237</v>
      </c>
      <c r="C20" s="8" t="s">
        <v>234</v>
      </c>
      <c r="D20" s="18">
        <v>0.5</v>
      </c>
      <c r="E20" s="18">
        <v>0</v>
      </c>
      <c r="F20" s="18">
        <v>834723.41892124806</v>
      </c>
      <c r="G20" s="18">
        <v>10</v>
      </c>
      <c r="H20" s="18">
        <v>0.04</v>
      </c>
      <c r="I20" s="18">
        <v>1450.75</v>
      </c>
      <c r="J20" s="18">
        <v>4</v>
      </c>
      <c r="K20" s="18">
        <v>1</v>
      </c>
      <c r="L20" s="18">
        <v>1</v>
      </c>
    </row>
    <row r="21" spans="1:12">
      <c r="A21" s="7" t="s">
        <v>39</v>
      </c>
      <c r="B21" s="21" t="s">
        <v>238</v>
      </c>
      <c r="C21" s="8" t="s">
        <v>234</v>
      </c>
      <c r="D21" s="18">
        <v>0.5</v>
      </c>
      <c r="E21" s="18">
        <v>0</v>
      </c>
      <c r="F21" s="18">
        <v>30000</v>
      </c>
      <c r="G21" s="18">
        <v>10</v>
      </c>
      <c r="H21" s="18">
        <v>0.04</v>
      </c>
      <c r="I21" s="18">
        <v>1050</v>
      </c>
      <c r="J21" s="18">
        <v>12</v>
      </c>
      <c r="K21" s="18">
        <v>1</v>
      </c>
      <c r="L21" s="18">
        <v>1</v>
      </c>
    </row>
    <row r="22" spans="1:12">
      <c r="A22" s="7" t="s">
        <v>40</v>
      </c>
      <c r="B22" s="21" t="s">
        <v>229</v>
      </c>
      <c r="C22" s="8" t="s">
        <v>230</v>
      </c>
      <c r="D22" s="18">
        <v>500</v>
      </c>
      <c r="E22" s="18">
        <v>1000</v>
      </c>
      <c r="F22" s="18">
        <v>10000</v>
      </c>
      <c r="G22" s="18">
        <v>10</v>
      </c>
      <c r="H22" s="18">
        <v>0.04</v>
      </c>
      <c r="I22" s="18">
        <v>3300</v>
      </c>
      <c r="J22" s="18">
        <v>4</v>
      </c>
      <c r="K22" s="18">
        <v>24</v>
      </c>
    </row>
    <row r="23" spans="1:12">
      <c r="A23" s="7" t="s">
        <v>40</v>
      </c>
      <c r="B23" s="21" t="s">
        <v>231</v>
      </c>
      <c r="C23" s="8" t="s">
        <v>230</v>
      </c>
      <c r="D23" s="18">
        <v>1500</v>
      </c>
      <c r="E23" s="18">
        <v>1000</v>
      </c>
      <c r="F23" s="18">
        <v>10000</v>
      </c>
      <c r="G23" s="18">
        <v>10</v>
      </c>
      <c r="H23" s="18">
        <v>0.04</v>
      </c>
      <c r="I23" s="18">
        <v>1600</v>
      </c>
      <c r="J23" s="18">
        <v>4</v>
      </c>
      <c r="K23" s="18">
        <v>24</v>
      </c>
    </row>
    <row r="24" spans="1:12">
      <c r="A24" s="7" t="s">
        <v>40</v>
      </c>
      <c r="B24" s="21" t="s">
        <v>232</v>
      </c>
      <c r="C24" s="8" t="s">
        <v>230</v>
      </c>
      <c r="D24" s="18">
        <v>8000</v>
      </c>
      <c r="E24" s="18">
        <v>1000</v>
      </c>
      <c r="F24" s="18">
        <v>10000</v>
      </c>
      <c r="G24" s="18">
        <v>10</v>
      </c>
      <c r="H24" s="18">
        <v>0.04</v>
      </c>
      <c r="I24" s="18">
        <v>5400</v>
      </c>
      <c r="J24" s="18">
        <v>4</v>
      </c>
      <c r="K24" s="18">
        <v>24</v>
      </c>
    </row>
    <row r="25" spans="1:12">
      <c r="A25" s="7" t="s">
        <v>40</v>
      </c>
      <c r="B25" s="21" t="s">
        <v>233</v>
      </c>
      <c r="C25" s="8" t="s">
        <v>234</v>
      </c>
      <c r="D25" s="18">
        <v>0.5</v>
      </c>
      <c r="E25" s="18">
        <v>0</v>
      </c>
      <c r="F25" s="18">
        <v>745319.84098301397</v>
      </c>
      <c r="G25" s="18">
        <v>10</v>
      </c>
      <c r="H25" s="18">
        <v>0.04</v>
      </c>
      <c r="I25" s="18">
        <v>792.5</v>
      </c>
      <c r="J25" s="18">
        <v>1</v>
      </c>
      <c r="K25" s="18">
        <v>1</v>
      </c>
      <c r="L25" s="18">
        <v>1</v>
      </c>
    </row>
    <row r="26" spans="1:12">
      <c r="A26" s="7" t="s">
        <v>40</v>
      </c>
      <c r="B26" s="21" t="s">
        <v>235</v>
      </c>
      <c r="C26" s="8" t="s">
        <v>234</v>
      </c>
      <c r="D26" s="18">
        <v>0.5</v>
      </c>
      <c r="E26" s="18">
        <v>0</v>
      </c>
      <c r="F26" s="18">
        <v>1516558.90460672</v>
      </c>
      <c r="G26" s="18">
        <v>10</v>
      </c>
      <c r="H26" s="18">
        <v>0.04</v>
      </c>
      <c r="I26" s="18">
        <v>2534.75</v>
      </c>
      <c r="J26" s="18">
        <v>2</v>
      </c>
      <c r="K26" s="18">
        <v>1</v>
      </c>
      <c r="L26" s="18">
        <v>1</v>
      </c>
    </row>
    <row r="27" spans="1:12">
      <c r="A27" s="7" t="s">
        <v>40</v>
      </c>
      <c r="B27" s="21" t="s">
        <v>236</v>
      </c>
      <c r="C27" s="8" t="s">
        <v>234</v>
      </c>
      <c r="D27" s="18">
        <v>50</v>
      </c>
      <c r="E27" s="18">
        <v>0</v>
      </c>
      <c r="F27" s="18">
        <v>10000</v>
      </c>
      <c r="G27" s="18">
        <v>10</v>
      </c>
      <c r="H27" s="18">
        <v>0.04</v>
      </c>
      <c r="I27" s="18">
        <v>1385</v>
      </c>
      <c r="J27" s="18">
        <v>3</v>
      </c>
      <c r="K27" s="18">
        <v>1</v>
      </c>
      <c r="L27" s="18">
        <v>1</v>
      </c>
    </row>
    <row r="28" spans="1:12">
      <c r="A28" s="7" t="s">
        <v>40</v>
      </c>
      <c r="B28" s="21" t="s">
        <v>237</v>
      </c>
      <c r="C28" s="8" t="s">
        <v>234</v>
      </c>
      <c r="D28" s="18">
        <v>0.5</v>
      </c>
      <c r="E28" s="18">
        <v>0</v>
      </c>
      <c r="F28" s="18">
        <v>834723.41892124806</v>
      </c>
      <c r="G28" s="18">
        <v>10</v>
      </c>
      <c r="H28" s="18">
        <v>0.04</v>
      </c>
      <c r="I28" s="18">
        <v>1450.75</v>
      </c>
      <c r="J28" s="18">
        <v>4</v>
      </c>
      <c r="K28" s="18">
        <v>1</v>
      </c>
      <c r="L28" s="18">
        <v>1</v>
      </c>
    </row>
    <row r="29" spans="1:12">
      <c r="A29" s="7" t="s">
        <v>40</v>
      </c>
      <c r="B29" s="21" t="s">
        <v>238</v>
      </c>
      <c r="C29" s="8" t="s">
        <v>234</v>
      </c>
      <c r="D29" s="18">
        <v>0.5</v>
      </c>
      <c r="E29" s="18">
        <v>0</v>
      </c>
      <c r="F29" s="18">
        <v>30000</v>
      </c>
      <c r="G29" s="18">
        <v>10</v>
      </c>
      <c r="H29" s="18">
        <v>0.04</v>
      </c>
      <c r="I29" s="18">
        <v>1050</v>
      </c>
      <c r="J29" s="18">
        <v>12</v>
      </c>
      <c r="K29" s="18">
        <v>1</v>
      </c>
      <c r="L29" s="18">
        <v>1</v>
      </c>
    </row>
    <row r="30" spans="1:12">
      <c r="A30" s="7" t="s">
        <v>41</v>
      </c>
      <c r="B30" s="21" t="s">
        <v>229</v>
      </c>
      <c r="C30" s="8" t="s">
        <v>230</v>
      </c>
      <c r="D30" s="18">
        <v>500</v>
      </c>
      <c r="E30" s="18">
        <v>1000</v>
      </c>
      <c r="F30" s="18">
        <v>10000</v>
      </c>
      <c r="G30" s="18">
        <v>10</v>
      </c>
      <c r="H30" s="18">
        <v>0.04</v>
      </c>
      <c r="I30" s="18">
        <v>3300</v>
      </c>
      <c r="J30" s="18">
        <v>4</v>
      </c>
      <c r="K30" s="18">
        <v>24</v>
      </c>
    </row>
    <row r="31" spans="1:12">
      <c r="A31" s="7" t="s">
        <v>41</v>
      </c>
      <c r="B31" s="21" t="s">
        <v>231</v>
      </c>
      <c r="C31" s="8" t="s">
        <v>230</v>
      </c>
      <c r="D31" s="18">
        <v>1500</v>
      </c>
      <c r="E31" s="18">
        <v>1000</v>
      </c>
      <c r="F31" s="18">
        <v>10000</v>
      </c>
      <c r="G31" s="18">
        <v>10</v>
      </c>
      <c r="H31" s="18">
        <v>0.04</v>
      </c>
      <c r="I31" s="18">
        <v>1600</v>
      </c>
      <c r="J31" s="18">
        <v>4</v>
      </c>
      <c r="K31" s="18">
        <v>24</v>
      </c>
    </row>
    <row r="32" spans="1:12">
      <c r="A32" s="7" t="s">
        <v>41</v>
      </c>
      <c r="B32" s="21" t="s">
        <v>232</v>
      </c>
      <c r="C32" s="8" t="s">
        <v>230</v>
      </c>
      <c r="D32" s="18">
        <v>8000</v>
      </c>
      <c r="E32" s="18">
        <v>1000</v>
      </c>
      <c r="F32" s="18">
        <v>10000</v>
      </c>
      <c r="G32" s="18">
        <v>10</v>
      </c>
      <c r="H32" s="18">
        <v>0.04</v>
      </c>
      <c r="I32" s="18">
        <v>5400</v>
      </c>
      <c r="J32" s="18">
        <v>4</v>
      </c>
      <c r="K32" s="18">
        <v>24</v>
      </c>
    </row>
    <row r="33" spans="1:12">
      <c r="A33" s="7" t="s">
        <v>41</v>
      </c>
      <c r="B33" s="21" t="s">
        <v>233</v>
      </c>
      <c r="C33" s="8" t="s">
        <v>234</v>
      </c>
      <c r="D33" s="18">
        <v>0.5</v>
      </c>
      <c r="E33" s="18">
        <v>0</v>
      </c>
      <c r="F33" s="18">
        <v>745319.84098301397</v>
      </c>
      <c r="G33" s="18">
        <v>10</v>
      </c>
      <c r="H33" s="18">
        <v>0.04</v>
      </c>
      <c r="I33" s="18">
        <v>792.5</v>
      </c>
      <c r="J33" s="18">
        <v>1</v>
      </c>
      <c r="K33" s="18">
        <v>1</v>
      </c>
      <c r="L33" s="18">
        <v>1</v>
      </c>
    </row>
    <row r="34" spans="1:12">
      <c r="A34" s="7" t="s">
        <v>41</v>
      </c>
      <c r="B34" s="21" t="s">
        <v>235</v>
      </c>
      <c r="C34" s="8" t="s">
        <v>234</v>
      </c>
      <c r="D34" s="18">
        <v>0.5</v>
      </c>
      <c r="E34" s="18">
        <v>0</v>
      </c>
      <c r="F34" s="18">
        <v>1516558.90460672</v>
      </c>
      <c r="G34" s="18">
        <v>10</v>
      </c>
      <c r="H34" s="18">
        <v>0.04</v>
      </c>
      <c r="I34" s="18">
        <v>2534.75</v>
      </c>
      <c r="J34" s="18">
        <v>2</v>
      </c>
      <c r="K34" s="18">
        <v>1</v>
      </c>
      <c r="L34" s="18">
        <v>1</v>
      </c>
    </row>
    <row r="35" spans="1:12">
      <c r="A35" s="7" t="s">
        <v>41</v>
      </c>
      <c r="B35" s="21" t="s">
        <v>236</v>
      </c>
      <c r="C35" s="8" t="s">
        <v>234</v>
      </c>
      <c r="D35" s="18">
        <v>50</v>
      </c>
      <c r="E35" s="18">
        <v>0</v>
      </c>
      <c r="F35" s="18">
        <v>10000</v>
      </c>
      <c r="G35" s="18">
        <v>10</v>
      </c>
      <c r="H35" s="18">
        <v>0.04</v>
      </c>
      <c r="I35" s="18">
        <v>1385</v>
      </c>
      <c r="J35" s="18">
        <v>3</v>
      </c>
      <c r="K35" s="18">
        <v>1</v>
      </c>
      <c r="L35" s="18">
        <v>1</v>
      </c>
    </row>
    <row r="36" spans="1:12">
      <c r="A36" s="7" t="s">
        <v>41</v>
      </c>
      <c r="B36" s="21" t="s">
        <v>237</v>
      </c>
      <c r="C36" s="8" t="s">
        <v>234</v>
      </c>
      <c r="D36" s="18">
        <v>0.5</v>
      </c>
      <c r="E36" s="18">
        <v>0</v>
      </c>
      <c r="F36" s="18">
        <v>834723.41892124806</v>
      </c>
      <c r="G36" s="18">
        <v>10</v>
      </c>
      <c r="H36" s="18">
        <v>0.04</v>
      </c>
      <c r="I36" s="18">
        <v>1450.75</v>
      </c>
      <c r="J36" s="18">
        <v>4</v>
      </c>
      <c r="K36" s="18">
        <v>1</v>
      </c>
      <c r="L36" s="18">
        <v>1</v>
      </c>
    </row>
    <row r="37" spans="1:12">
      <c r="A37" s="7" t="s">
        <v>41</v>
      </c>
      <c r="B37" s="21" t="s">
        <v>238</v>
      </c>
      <c r="C37" s="8" t="s">
        <v>234</v>
      </c>
      <c r="D37" s="18">
        <v>0.5</v>
      </c>
      <c r="E37" s="18">
        <v>0</v>
      </c>
      <c r="F37" s="18">
        <v>30000</v>
      </c>
      <c r="G37" s="18">
        <v>10</v>
      </c>
      <c r="H37" s="18">
        <v>0.04</v>
      </c>
      <c r="I37" s="18">
        <v>1050</v>
      </c>
      <c r="J37" s="18">
        <v>12</v>
      </c>
      <c r="K37" s="18">
        <v>1</v>
      </c>
      <c r="L37" s="18">
        <v>1</v>
      </c>
    </row>
    <row r="38" spans="1:12">
      <c r="A38" s="7" t="s">
        <v>42</v>
      </c>
      <c r="B38" s="21" t="s">
        <v>229</v>
      </c>
      <c r="C38" s="8" t="s">
        <v>230</v>
      </c>
      <c r="D38" s="18">
        <v>500</v>
      </c>
      <c r="E38" s="18">
        <v>1000</v>
      </c>
      <c r="F38" s="18">
        <v>10000</v>
      </c>
      <c r="G38" s="18">
        <v>10</v>
      </c>
      <c r="H38" s="18">
        <v>0.04</v>
      </c>
      <c r="I38" s="18">
        <v>3300</v>
      </c>
      <c r="J38" s="18">
        <v>4</v>
      </c>
      <c r="K38" s="18">
        <v>24</v>
      </c>
    </row>
    <row r="39" spans="1:12">
      <c r="A39" s="7" t="s">
        <v>42</v>
      </c>
      <c r="B39" s="21" t="s">
        <v>231</v>
      </c>
      <c r="C39" s="8" t="s">
        <v>230</v>
      </c>
      <c r="D39" s="18">
        <v>1500</v>
      </c>
      <c r="E39" s="18">
        <v>1000</v>
      </c>
      <c r="F39" s="18">
        <v>10000</v>
      </c>
      <c r="G39" s="18">
        <v>10</v>
      </c>
      <c r="H39" s="18">
        <v>0.04</v>
      </c>
      <c r="I39" s="18">
        <v>1600</v>
      </c>
      <c r="J39" s="18">
        <v>4</v>
      </c>
      <c r="K39" s="18">
        <v>24</v>
      </c>
    </row>
    <row r="40" spans="1:12">
      <c r="A40" s="7" t="s">
        <v>42</v>
      </c>
      <c r="B40" s="21" t="s">
        <v>232</v>
      </c>
      <c r="C40" s="8" t="s">
        <v>230</v>
      </c>
      <c r="D40" s="18">
        <v>8000</v>
      </c>
      <c r="E40" s="18">
        <v>1000</v>
      </c>
      <c r="F40" s="18">
        <v>10000</v>
      </c>
      <c r="G40" s="18">
        <v>10</v>
      </c>
      <c r="H40" s="18">
        <v>0.04</v>
      </c>
      <c r="I40" s="18">
        <v>5400</v>
      </c>
      <c r="J40" s="18">
        <v>4</v>
      </c>
      <c r="K40" s="18">
        <v>24</v>
      </c>
    </row>
    <row r="41" spans="1:12">
      <c r="A41" s="7" t="s">
        <v>42</v>
      </c>
      <c r="B41" s="21" t="s">
        <v>233</v>
      </c>
      <c r="C41" s="8" t="s">
        <v>234</v>
      </c>
      <c r="D41" s="18">
        <v>0.5</v>
      </c>
      <c r="E41" s="18">
        <v>0</v>
      </c>
      <c r="F41" s="18">
        <v>745319.84098301397</v>
      </c>
      <c r="G41" s="18">
        <v>10</v>
      </c>
      <c r="H41" s="18">
        <v>0.04</v>
      </c>
      <c r="I41" s="18">
        <v>792.5</v>
      </c>
      <c r="J41" s="18">
        <v>1</v>
      </c>
      <c r="K41" s="18">
        <v>1</v>
      </c>
      <c r="L41" s="18">
        <v>1</v>
      </c>
    </row>
    <row r="42" spans="1:12">
      <c r="A42" s="7" t="s">
        <v>42</v>
      </c>
      <c r="B42" s="21" t="s">
        <v>235</v>
      </c>
      <c r="C42" s="8" t="s">
        <v>234</v>
      </c>
      <c r="D42" s="18">
        <v>0.5</v>
      </c>
      <c r="E42" s="18">
        <v>0</v>
      </c>
      <c r="F42" s="18">
        <v>1516558.90460672</v>
      </c>
      <c r="G42" s="18">
        <v>10</v>
      </c>
      <c r="H42" s="18">
        <v>0.04</v>
      </c>
      <c r="I42" s="18">
        <v>2534.75</v>
      </c>
      <c r="J42" s="18">
        <v>2</v>
      </c>
      <c r="K42" s="18">
        <v>1</v>
      </c>
      <c r="L42" s="18">
        <v>1</v>
      </c>
    </row>
    <row r="43" spans="1:12">
      <c r="A43" s="7" t="s">
        <v>42</v>
      </c>
      <c r="B43" s="21" t="s">
        <v>236</v>
      </c>
      <c r="C43" s="8" t="s">
        <v>234</v>
      </c>
      <c r="D43" s="18">
        <v>50</v>
      </c>
      <c r="E43" s="18">
        <v>0</v>
      </c>
      <c r="F43" s="18">
        <v>10000</v>
      </c>
      <c r="G43" s="18">
        <v>10</v>
      </c>
      <c r="H43" s="18">
        <v>0.04</v>
      </c>
      <c r="I43" s="18">
        <v>1385</v>
      </c>
      <c r="J43" s="18">
        <v>3</v>
      </c>
      <c r="K43" s="18">
        <v>1</v>
      </c>
      <c r="L43" s="18">
        <v>1</v>
      </c>
    </row>
    <row r="44" spans="1:12">
      <c r="A44" s="7" t="s">
        <v>42</v>
      </c>
      <c r="B44" s="21" t="s">
        <v>237</v>
      </c>
      <c r="C44" s="8" t="s">
        <v>234</v>
      </c>
      <c r="D44" s="18">
        <v>0.5</v>
      </c>
      <c r="E44" s="18">
        <v>0</v>
      </c>
      <c r="F44" s="18">
        <v>834723.41892124806</v>
      </c>
      <c r="G44" s="18">
        <v>10</v>
      </c>
      <c r="H44" s="18">
        <v>0.04</v>
      </c>
      <c r="I44" s="18">
        <v>1450.75</v>
      </c>
      <c r="J44" s="18">
        <v>4</v>
      </c>
      <c r="K44" s="18">
        <v>1</v>
      </c>
      <c r="L44" s="18">
        <v>1</v>
      </c>
    </row>
    <row r="45" spans="1:12">
      <c r="A45" s="7" t="s">
        <v>42</v>
      </c>
      <c r="B45" s="21" t="s">
        <v>238</v>
      </c>
      <c r="C45" s="8" t="s">
        <v>234</v>
      </c>
      <c r="D45" s="18">
        <v>0.5</v>
      </c>
      <c r="E45" s="18">
        <v>0</v>
      </c>
      <c r="F45" s="18">
        <v>30000</v>
      </c>
      <c r="G45" s="18">
        <v>10</v>
      </c>
      <c r="H45" s="18">
        <v>0.04</v>
      </c>
      <c r="I45" s="18">
        <v>1050</v>
      </c>
      <c r="J45" s="18">
        <v>12</v>
      </c>
      <c r="K45" s="18">
        <v>1</v>
      </c>
      <c r="L45" s="18">
        <v>1</v>
      </c>
    </row>
    <row r="46" spans="1:12">
      <c r="A46" s="7" t="s">
        <v>43</v>
      </c>
      <c r="B46" s="21" t="s">
        <v>229</v>
      </c>
      <c r="C46" s="8" t="s">
        <v>230</v>
      </c>
      <c r="D46" s="18">
        <v>500</v>
      </c>
      <c r="E46" s="18">
        <v>1000</v>
      </c>
      <c r="F46" s="18">
        <v>10000</v>
      </c>
      <c r="G46" s="18">
        <v>10</v>
      </c>
      <c r="H46" s="18">
        <v>0.04</v>
      </c>
      <c r="I46" s="18">
        <v>3300</v>
      </c>
      <c r="J46" s="18">
        <v>4</v>
      </c>
      <c r="K46" s="18">
        <v>24</v>
      </c>
    </row>
    <row r="47" spans="1:12">
      <c r="A47" s="7" t="s">
        <v>43</v>
      </c>
      <c r="B47" s="21" t="s">
        <v>231</v>
      </c>
      <c r="C47" s="8" t="s">
        <v>230</v>
      </c>
      <c r="D47" s="18">
        <v>1500</v>
      </c>
      <c r="E47" s="18">
        <v>1000</v>
      </c>
      <c r="F47" s="18">
        <v>10000</v>
      </c>
      <c r="G47" s="18">
        <v>10</v>
      </c>
      <c r="H47" s="18">
        <v>0.04</v>
      </c>
      <c r="I47" s="18">
        <v>1600</v>
      </c>
      <c r="J47" s="18">
        <v>4</v>
      </c>
      <c r="K47" s="18">
        <v>24</v>
      </c>
    </row>
    <row r="48" spans="1:12">
      <c r="A48" s="7" t="s">
        <v>43</v>
      </c>
      <c r="B48" s="21" t="s">
        <v>232</v>
      </c>
      <c r="C48" s="8" t="s">
        <v>230</v>
      </c>
      <c r="D48" s="18">
        <v>8000</v>
      </c>
      <c r="E48" s="18">
        <v>1000</v>
      </c>
      <c r="F48" s="18">
        <v>10000</v>
      </c>
      <c r="G48" s="18">
        <v>10</v>
      </c>
      <c r="H48" s="18">
        <v>0.04</v>
      </c>
      <c r="I48" s="18">
        <v>5400</v>
      </c>
      <c r="J48" s="18">
        <v>4</v>
      </c>
      <c r="K48" s="18">
        <v>24</v>
      </c>
    </row>
    <row r="49" spans="1:12">
      <c r="A49" s="7" t="s">
        <v>43</v>
      </c>
      <c r="B49" s="21" t="s">
        <v>233</v>
      </c>
      <c r="C49" s="8" t="s">
        <v>234</v>
      </c>
      <c r="D49" s="18">
        <v>0.5</v>
      </c>
      <c r="E49" s="18">
        <v>0</v>
      </c>
      <c r="F49" s="18">
        <v>745319.84098301397</v>
      </c>
      <c r="G49" s="18">
        <v>10</v>
      </c>
      <c r="H49" s="18">
        <v>0.04</v>
      </c>
      <c r="I49" s="18">
        <v>792.5</v>
      </c>
      <c r="J49" s="18">
        <v>1</v>
      </c>
      <c r="K49" s="18">
        <v>1</v>
      </c>
      <c r="L49" s="18">
        <v>1</v>
      </c>
    </row>
    <row r="50" spans="1:12">
      <c r="A50" s="7" t="s">
        <v>43</v>
      </c>
      <c r="B50" s="21" t="s">
        <v>235</v>
      </c>
      <c r="C50" s="8" t="s">
        <v>234</v>
      </c>
      <c r="D50" s="18">
        <v>0.5</v>
      </c>
      <c r="E50" s="18">
        <v>0</v>
      </c>
      <c r="F50" s="18">
        <v>1516558.90460672</v>
      </c>
      <c r="G50" s="18">
        <v>10</v>
      </c>
      <c r="H50" s="18">
        <v>0.04</v>
      </c>
      <c r="I50" s="18">
        <v>2534.75</v>
      </c>
      <c r="J50" s="18">
        <v>2</v>
      </c>
      <c r="K50" s="18">
        <v>1</v>
      </c>
      <c r="L50" s="18">
        <v>1</v>
      </c>
    </row>
    <row r="51" spans="1:12">
      <c r="A51" s="7" t="s">
        <v>43</v>
      </c>
      <c r="B51" s="21" t="s">
        <v>236</v>
      </c>
      <c r="C51" s="8" t="s">
        <v>234</v>
      </c>
      <c r="D51" s="18">
        <v>50</v>
      </c>
      <c r="E51" s="18">
        <v>0</v>
      </c>
      <c r="F51" s="18">
        <v>10000</v>
      </c>
      <c r="G51" s="18">
        <v>10</v>
      </c>
      <c r="H51" s="18">
        <v>0.04</v>
      </c>
      <c r="I51" s="18">
        <v>1385</v>
      </c>
      <c r="J51" s="18">
        <v>3</v>
      </c>
      <c r="K51" s="18">
        <v>1</v>
      </c>
      <c r="L51" s="18">
        <v>1</v>
      </c>
    </row>
    <row r="52" spans="1:12">
      <c r="A52" s="7" t="s">
        <v>43</v>
      </c>
      <c r="B52" s="21" t="s">
        <v>237</v>
      </c>
      <c r="C52" s="8" t="s">
        <v>234</v>
      </c>
      <c r="D52" s="18">
        <v>0.5</v>
      </c>
      <c r="E52" s="18">
        <v>0</v>
      </c>
      <c r="F52" s="18">
        <v>834723.41892124806</v>
      </c>
      <c r="G52" s="18">
        <v>10</v>
      </c>
      <c r="H52" s="18">
        <v>0.04</v>
      </c>
      <c r="I52" s="18">
        <v>1450.75</v>
      </c>
      <c r="J52" s="18">
        <v>4</v>
      </c>
      <c r="K52" s="18">
        <v>1</v>
      </c>
      <c r="L52" s="18">
        <v>1</v>
      </c>
    </row>
    <row r="53" spans="1:12">
      <c r="A53" s="7" t="s">
        <v>43</v>
      </c>
      <c r="B53" s="21" t="s">
        <v>238</v>
      </c>
      <c r="C53" s="8" t="s">
        <v>234</v>
      </c>
      <c r="D53" s="18">
        <v>0.5</v>
      </c>
      <c r="E53" s="18">
        <v>0</v>
      </c>
      <c r="F53" s="18">
        <v>30000</v>
      </c>
      <c r="G53" s="18">
        <v>10</v>
      </c>
      <c r="H53" s="18">
        <v>0.04</v>
      </c>
      <c r="I53" s="18">
        <v>1050</v>
      </c>
      <c r="J53" s="18">
        <v>12</v>
      </c>
      <c r="K53" s="18">
        <v>1</v>
      </c>
      <c r="L53" s="18">
        <v>1</v>
      </c>
    </row>
    <row r="54" spans="1:12">
      <c r="A54" s="7" t="s">
        <v>44</v>
      </c>
      <c r="B54" s="21" t="s">
        <v>229</v>
      </c>
      <c r="C54" s="8" t="s">
        <v>230</v>
      </c>
      <c r="D54" s="18">
        <v>500</v>
      </c>
      <c r="E54" s="18">
        <v>1000</v>
      </c>
      <c r="F54" s="18">
        <v>10000</v>
      </c>
      <c r="G54" s="18">
        <v>10</v>
      </c>
      <c r="H54" s="18">
        <v>0.04</v>
      </c>
      <c r="I54" s="18">
        <v>3300</v>
      </c>
      <c r="J54" s="18">
        <v>4</v>
      </c>
      <c r="K54" s="18">
        <v>24</v>
      </c>
    </row>
    <row r="55" spans="1:12">
      <c r="A55" s="7" t="s">
        <v>44</v>
      </c>
      <c r="B55" s="21" t="s">
        <v>231</v>
      </c>
      <c r="C55" s="8" t="s">
        <v>230</v>
      </c>
      <c r="D55" s="18">
        <v>1500</v>
      </c>
      <c r="E55" s="18">
        <v>1000</v>
      </c>
      <c r="F55" s="18">
        <v>10000</v>
      </c>
      <c r="G55" s="18">
        <v>10</v>
      </c>
      <c r="H55" s="18">
        <v>0.04</v>
      </c>
      <c r="I55" s="18">
        <v>1600</v>
      </c>
      <c r="J55" s="18">
        <v>4</v>
      </c>
      <c r="K55" s="18">
        <v>24</v>
      </c>
    </row>
    <row r="56" spans="1:12">
      <c r="A56" s="7" t="s">
        <v>44</v>
      </c>
      <c r="B56" s="21" t="s">
        <v>232</v>
      </c>
      <c r="C56" s="8" t="s">
        <v>230</v>
      </c>
      <c r="D56" s="18">
        <v>8000</v>
      </c>
      <c r="E56" s="18">
        <v>1000</v>
      </c>
      <c r="F56" s="18">
        <v>10000</v>
      </c>
      <c r="G56" s="18">
        <v>10</v>
      </c>
      <c r="H56" s="18">
        <v>0.04</v>
      </c>
      <c r="I56" s="18">
        <v>5400</v>
      </c>
      <c r="J56" s="18">
        <v>4</v>
      </c>
      <c r="K56" s="18">
        <v>24</v>
      </c>
    </row>
    <row r="57" spans="1:12">
      <c r="A57" s="7" t="s">
        <v>44</v>
      </c>
      <c r="B57" s="21" t="s">
        <v>233</v>
      </c>
      <c r="C57" s="8" t="s">
        <v>234</v>
      </c>
      <c r="D57" s="18">
        <v>0.5</v>
      </c>
      <c r="E57" s="18">
        <v>0</v>
      </c>
      <c r="F57" s="18">
        <v>745319.84098301397</v>
      </c>
      <c r="G57" s="18">
        <v>10</v>
      </c>
      <c r="H57" s="18">
        <v>0.04</v>
      </c>
      <c r="I57" s="18">
        <v>792.5</v>
      </c>
      <c r="J57" s="18">
        <v>1</v>
      </c>
      <c r="K57" s="18">
        <v>1</v>
      </c>
      <c r="L57" s="18">
        <v>1</v>
      </c>
    </row>
    <row r="58" spans="1:12">
      <c r="A58" s="7" t="s">
        <v>44</v>
      </c>
      <c r="B58" s="21" t="s">
        <v>235</v>
      </c>
      <c r="C58" s="8" t="s">
        <v>234</v>
      </c>
      <c r="D58" s="18">
        <v>0.5</v>
      </c>
      <c r="E58" s="18">
        <v>0</v>
      </c>
      <c r="F58" s="18">
        <v>1516558.90460672</v>
      </c>
      <c r="G58" s="18">
        <v>10</v>
      </c>
      <c r="H58" s="18">
        <v>0.04</v>
      </c>
      <c r="I58" s="18">
        <v>2534.75</v>
      </c>
      <c r="J58" s="18">
        <v>2</v>
      </c>
      <c r="K58" s="18">
        <v>1</v>
      </c>
      <c r="L58" s="18">
        <v>1</v>
      </c>
    </row>
    <row r="59" spans="1:12">
      <c r="A59" s="7" t="s">
        <v>44</v>
      </c>
      <c r="B59" s="21" t="s">
        <v>236</v>
      </c>
      <c r="C59" s="8" t="s">
        <v>234</v>
      </c>
      <c r="D59" s="18">
        <v>50</v>
      </c>
      <c r="E59" s="18">
        <v>0</v>
      </c>
      <c r="F59" s="18">
        <v>10000</v>
      </c>
      <c r="G59" s="18">
        <v>10</v>
      </c>
      <c r="H59" s="18">
        <v>0.04</v>
      </c>
      <c r="I59" s="18">
        <v>1385</v>
      </c>
      <c r="J59" s="18">
        <v>3</v>
      </c>
      <c r="K59" s="18">
        <v>1</v>
      </c>
      <c r="L59" s="18">
        <v>1</v>
      </c>
    </row>
    <row r="60" spans="1:12">
      <c r="A60" s="7" t="s">
        <v>44</v>
      </c>
      <c r="B60" s="21" t="s">
        <v>237</v>
      </c>
      <c r="C60" s="8" t="s">
        <v>234</v>
      </c>
      <c r="D60" s="18">
        <v>0.5</v>
      </c>
      <c r="E60" s="18">
        <v>0</v>
      </c>
      <c r="F60" s="18">
        <v>834723.41892124806</v>
      </c>
      <c r="G60" s="18">
        <v>10</v>
      </c>
      <c r="H60" s="18">
        <v>0.04</v>
      </c>
      <c r="I60" s="18">
        <v>1450.75</v>
      </c>
      <c r="J60" s="18">
        <v>4</v>
      </c>
      <c r="K60" s="18">
        <v>1</v>
      </c>
      <c r="L60" s="18">
        <v>1</v>
      </c>
    </row>
    <row r="61" spans="1:12">
      <c r="A61" s="7" t="s">
        <v>44</v>
      </c>
      <c r="B61" s="21" t="s">
        <v>238</v>
      </c>
      <c r="C61" s="8" t="s">
        <v>234</v>
      </c>
      <c r="D61" s="18">
        <v>0.5</v>
      </c>
      <c r="E61" s="18">
        <v>0</v>
      </c>
      <c r="F61" s="18">
        <v>30000</v>
      </c>
      <c r="G61" s="18">
        <v>10</v>
      </c>
      <c r="H61" s="18">
        <v>0.04</v>
      </c>
      <c r="I61" s="18">
        <v>1050</v>
      </c>
      <c r="J61" s="18">
        <v>12</v>
      </c>
      <c r="K61" s="18">
        <v>1</v>
      </c>
      <c r="L61" s="18">
        <v>1</v>
      </c>
    </row>
    <row r="62" spans="1:12">
      <c r="A62" s="7" t="s">
        <v>45</v>
      </c>
      <c r="B62" s="21" t="s">
        <v>229</v>
      </c>
      <c r="C62" s="8" t="s">
        <v>230</v>
      </c>
      <c r="D62" s="18">
        <v>500</v>
      </c>
      <c r="E62" s="18">
        <v>1000</v>
      </c>
      <c r="F62" s="18">
        <v>10000</v>
      </c>
      <c r="G62" s="18">
        <v>10</v>
      </c>
      <c r="H62" s="18">
        <v>0.04</v>
      </c>
      <c r="I62" s="18">
        <v>3300</v>
      </c>
      <c r="J62" s="18">
        <v>4</v>
      </c>
      <c r="K62" s="18">
        <v>24</v>
      </c>
    </row>
    <row r="63" spans="1:12">
      <c r="A63" s="7" t="s">
        <v>45</v>
      </c>
      <c r="B63" s="21" t="s">
        <v>231</v>
      </c>
      <c r="C63" s="8" t="s">
        <v>230</v>
      </c>
      <c r="D63" s="18">
        <v>1500</v>
      </c>
      <c r="E63" s="18">
        <v>1000</v>
      </c>
      <c r="F63" s="18">
        <v>10000</v>
      </c>
      <c r="G63" s="18">
        <v>10</v>
      </c>
      <c r="H63" s="18">
        <v>0.04</v>
      </c>
      <c r="I63" s="18">
        <v>1600</v>
      </c>
      <c r="J63" s="18">
        <v>4</v>
      </c>
      <c r="K63" s="18">
        <v>24</v>
      </c>
    </row>
    <row r="64" spans="1:12">
      <c r="A64" s="7" t="s">
        <v>45</v>
      </c>
      <c r="B64" s="21" t="s">
        <v>232</v>
      </c>
      <c r="C64" s="8" t="s">
        <v>230</v>
      </c>
      <c r="D64" s="18">
        <v>8000</v>
      </c>
      <c r="E64" s="18">
        <v>1000</v>
      </c>
      <c r="F64" s="18">
        <v>10000</v>
      </c>
      <c r="G64" s="18">
        <v>10</v>
      </c>
      <c r="H64" s="18">
        <v>0.04</v>
      </c>
      <c r="I64" s="18">
        <v>5400</v>
      </c>
      <c r="J64" s="18">
        <v>4</v>
      </c>
      <c r="K64" s="18">
        <v>24</v>
      </c>
    </row>
    <row r="65" spans="1:12">
      <c r="A65" s="7" t="s">
        <v>45</v>
      </c>
      <c r="B65" s="21" t="s">
        <v>233</v>
      </c>
      <c r="C65" s="8" t="s">
        <v>234</v>
      </c>
      <c r="D65" s="18">
        <v>0.5</v>
      </c>
      <c r="E65" s="18">
        <v>0</v>
      </c>
      <c r="F65" s="18">
        <v>745319.84098301397</v>
      </c>
      <c r="G65" s="18">
        <v>10</v>
      </c>
      <c r="H65" s="18">
        <v>0.04</v>
      </c>
      <c r="I65" s="18">
        <v>792.5</v>
      </c>
      <c r="J65" s="18">
        <v>1</v>
      </c>
      <c r="K65" s="18">
        <v>1</v>
      </c>
      <c r="L65" s="18">
        <v>1</v>
      </c>
    </row>
    <row r="66" spans="1:12">
      <c r="A66" s="7" t="s">
        <v>45</v>
      </c>
      <c r="B66" s="21" t="s">
        <v>235</v>
      </c>
      <c r="C66" s="8" t="s">
        <v>234</v>
      </c>
      <c r="D66" s="18">
        <v>0.5</v>
      </c>
      <c r="E66" s="18">
        <v>0</v>
      </c>
      <c r="F66" s="18">
        <v>1516558.90460672</v>
      </c>
      <c r="G66" s="18">
        <v>10</v>
      </c>
      <c r="H66" s="18">
        <v>0.04</v>
      </c>
      <c r="I66" s="18">
        <v>2534.75</v>
      </c>
      <c r="J66" s="18">
        <v>2</v>
      </c>
      <c r="K66" s="18">
        <v>1</v>
      </c>
      <c r="L66" s="18">
        <v>1</v>
      </c>
    </row>
    <row r="67" spans="1:12">
      <c r="A67" s="7" t="s">
        <v>45</v>
      </c>
      <c r="B67" s="21" t="s">
        <v>236</v>
      </c>
      <c r="C67" s="8" t="s">
        <v>234</v>
      </c>
      <c r="D67" s="18">
        <v>50</v>
      </c>
      <c r="E67" s="18">
        <v>0</v>
      </c>
      <c r="F67" s="18">
        <v>10000</v>
      </c>
      <c r="G67" s="18">
        <v>10</v>
      </c>
      <c r="H67" s="18">
        <v>0.04</v>
      </c>
      <c r="I67" s="18">
        <v>1385</v>
      </c>
      <c r="J67" s="18">
        <v>3</v>
      </c>
      <c r="K67" s="18">
        <v>1</v>
      </c>
      <c r="L67" s="18">
        <v>1</v>
      </c>
    </row>
    <row r="68" spans="1:12">
      <c r="A68" s="7" t="s">
        <v>45</v>
      </c>
      <c r="B68" s="21" t="s">
        <v>237</v>
      </c>
      <c r="C68" s="8" t="s">
        <v>234</v>
      </c>
      <c r="D68" s="18">
        <v>0.5</v>
      </c>
      <c r="E68" s="18">
        <v>0</v>
      </c>
      <c r="F68" s="18">
        <v>834723.41892124806</v>
      </c>
      <c r="G68" s="18">
        <v>10</v>
      </c>
      <c r="H68" s="18">
        <v>0.04</v>
      </c>
      <c r="I68" s="18">
        <v>1450.75</v>
      </c>
      <c r="J68" s="18">
        <v>4</v>
      </c>
      <c r="K68" s="18">
        <v>1</v>
      </c>
      <c r="L68" s="18">
        <v>1</v>
      </c>
    </row>
    <row r="69" spans="1:12">
      <c r="A69" s="7" t="s">
        <v>45</v>
      </c>
      <c r="B69" s="21" t="s">
        <v>238</v>
      </c>
      <c r="C69" s="8" t="s">
        <v>234</v>
      </c>
      <c r="D69" s="18">
        <v>0.5</v>
      </c>
      <c r="E69" s="18">
        <v>0</v>
      </c>
      <c r="F69" s="18">
        <v>30000</v>
      </c>
      <c r="G69" s="18">
        <v>10</v>
      </c>
      <c r="H69" s="18">
        <v>0.04</v>
      </c>
      <c r="I69" s="18">
        <v>1050</v>
      </c>
      <c r="J69" s="18">
        <v>12</v>
      </c>
      <c r="K69" s="18">
        <v>1</v>
      </c>
      <c r="L69" s="18">
        <v>1</v>
      </c>
    </row>
    <row r="70" spans="1:12">
      <c r="A70" s="7" t="s">
        <v>46</v>
      </c>
      <c r="B70" s="21" t="s">
        <v>229</v>
      </c>
      <c r="C70" s="8" t="s">
        <v>230</v>
      </c>
      <c r="D70" s="18">
        <v>500</v>
      </c>
      <c r="E70" s="18">
        <v>1000</v>
      </c>
      <c r="F70" s="18">
        <v>10000</v>
      </c>
      <c r="G70" s="18">
        <v>10</v>
      </c>
      <c r="H70" s="18">
        <v>0.04</v>
      </c>
      <c r="I70" s="18">
        <v>3300</v>
      </c>
      <c r="J70" s="18">
        <v>4</v>
      </c>
      <c r="K70" s="18">
        <v>24</v>
      </c>
    </row>
    <row r="71" spans="1:12">
      <c r="A71" s="7" t="s">
        <v>46</v>
      </c>
      <c r="B71" s="21" t="s">
        <v>231</v>
      </c>
      <c r="C71" s="8" t="s">
        <v>230</v>
      </c>
      <c r="D71" s="18">
        <v>1500</v>
      </c>
      <c r="E71" s="18">
        <v>1000</v>
      </c>
      <c r="F71" s="18">
        <v>10000</v>
      </c>
      <c r="G71" s="18">
        <v>10</v>
      </c>
      <c r="H71" s="18">
        <v>0.04</v>
      </c>
      <c r="I71" s="18">
        <v>1600</v>
      </c>
      <c r="J71" s="18">
        <v>4</v>
      </c>
      <c r="K71" s="18">
        <v>24</v>
      </c>
    </row>
    <row r="72" spans="1:12">
      <c r="A72" s="7" t="s">
        <v>46</v>
      </c>
      <c r="B72" s="21" t="s">
        <v>232</v>
      </c>
      <c r="C72" s="8" t="s">
        <v>230</v>
      </c>
      <c r="D72" s="18">
        <v>8000</v>
      </c>
      <c r="E72" s="18">
        <v>1000</v>
      </c>
      <c r="F72" s="18">
        <v>10000</v>
      </c>
      <c r="G72" s="18">
        <v>10</v>
      </c>
      <c r="H72" s="18">
        <v>0.04</v>
      </c>
      <c r="I72" s="18">
        <v>5400</v>
      </c>
      <c r="J72" s="18">
        <v>4</v>
      </c>
      <c r="K72" s="18">
        <v>24</v>
      </c>
    </row>
    <row r="73" spans="1:12">
      <c r="A73" s="7" t="s">
        <v>46</v>
      </c>
      <c r="B73" s="21" t="s">
        <v>233</v>
      </c>
      <c r="C73" s="8" t="s">
        <v>234</v>
      </c>
      <c r="D73" s="18">
        <v>0.5</v>
      </c>
      <c r="E73" s="18">
        <v>0</v>
      </c>
      <c r="F73" s="18">
        <v>745319.84098301397</v>
      </c>
      <c r="G73" s="18">
        <v>10</v>
      </c>
      <c r="H73" s="18">
        <v>0.04</v>
      </c>
      <c r="I73" s="18">
        <v>792.5</v>
      </c>
      <c r="J73" s="18">
        <v>1</v>
      </c>
      <c r="K73" s="18">
        <v>1</v>
      </c>
      <c r="L73" s="18">
        <v>1</v>
      </c>
    </row>
    <row r="74" spans="1:12">
      <c r="A74" s="7" t="s">
        <v>46</v>
      </c>
      <c r="B74" s="21" t="s">
        <v>235</v>
      </c>
      <c r="C74" s="8" t="s">
        <v>234</v>
      </c>
      <c r="D74" s="18">
        <v>0.5</v>
      </c>
      <c r="E74" s="18">
        <v>0</v>
      </c>
      <c r="F74" s="18">
        <v>1516558.90460672</v>
      </c>
      <c r="G74" s="18">
        <v>10</v>
      </c>
      <c r="H74" s="18">
        <v>0.04</v>
      </c>
      <c r="I74" s="18">
        <v>2534.75</v>
      </c>
      <c r="J74" s="18">
        <v>2</v>
      </c>
      <c r="K74" s="18">
        <v>1</v>
      </c>
      <c r="L74" s="18">
        <v>1</v>
      </c>
    </row>
    <row r="75" spans="1:12">
      <c r="A75" s="7" t="s">
        <v>46</v>
      </c>
      <c r="B75" s="21" t="s">
        <v>236</v>
      </c>
      <c r="C75" s="8" t="s">
        <v>234</v>
      </c>
      <c r="D75" s="18">
        <v>50</v>
      </c>
      <c r="E75" s="18">
        <v>0</v>
      </c>
      <c r="F75" s="18">
        <v>10000</v>
      </c>
      <c r="G75" s="18">
        <v>10</v>
      </c>
      <c r="H75" s="18">
        <v>0.04</v>
      </c>
      <c r="I75" s="18">
        <v>1385</v>
      </c>
      <c r="J75" s="18">
        <v>3</v>
      </c>
      <c r="K75" s="18">
        <v>1</v>
      </c>
      <c r="L75" s="18">
        <v>1</v>
      </c>
    </row>
    <row r="76" spans="1:12">
      <c r="A76" s="7" t="s">
        <v>46</v>
      </c>
      <c r="B76" s="21" t="s">
        <v>237</v>
      </c>
      <c r="C76" s="8" t="s">
        <v>234</v>
      </c>
      <c r="D76" s="18">
        <v>0.5</v>
      </c>
      <c r="E76" s="18">
        <v>0</v>
      </c>
      <c r="F76" s="18">
        <v>834723.41892124806</v>
      </c>
      <c r="G76" s="18">
        <v>10</v>
      </c>
      <c r="H76" s="18">
        <v>0.04</v>
      </c>
      <c r="I76" s="18">
        <v>1450.75</v>
      </c>
      <c r="J76" s="18">
        <v>4</v>
      </c>
      <c r="K76" s="18">
        <v>1</v>
      </c>
      <c r="L76" s="18">
        <v>1</v>
      </c>
    </row>
    <row r="77" spans="1:12">
      <c r="A77" s="7" t="s">
        <v>46</v>
      </c>
      <c r="B77" s="21" t="s">
        <v>238</v>
      </c>
      <c r="C77" s="8" t="s">
        <v>234</v>
      </c>
      <c r="D77" s="18">
        <v>0.5</v>
      </c>
      <c r="E77" s="18">
        <v>0</v>
      </c>
      <c r="F77" s="18">
        <v>30000</v>
      </c>
      <c r="G77" s="18">
        <v>10</v>
      </c>
      <c r="H77" s="18">
        <v>0.04</v>
      </c>
      <c r="I77" s="18">
        <v>1050</v>
      </c>
      <c r="J77" s="18">
        <v>12</v>
      </c>
      <c r="K77" s="18">
        <v>1</v>
      </c>
      <c r="L77" s="18">
        <v>1</v>
      </c>
    </row>
    <row r="78" spans="1:12">
      <c r="A78" s="7" t="s">
        <v>47</v>
      </c>
      <c r="B78" s="21" t="s">
        <v>229</v>
      </c>
      <c r="C78" s="8" t="s">
        <v>230</v>
      </c>
      <c r="D78" s="18">
        <v>500</v>
      </c>
      <c r="E78" s="18">
        <v>1000</v>
      </c>
      <c r="F78" s="18">
        <v>10000</v>
      </c>
      <c r="G78" s="18">
        <v>10</v>
      </c>
      <c r="H78" s="18">
        <v>0.04</v>
      </c>
      <c r="I78" s="18">
        <v>3300</v>
      </c>
      <c r="J78" s="18">
        <v>4</v>
      </c>
      <c r="K78" s="18">
        <v>24</v>
      </c>
    </row>
    <row r="79" spans="1:12">
      <c r="A79" s="7" t="s">
        <v>47</v>
      </c>
      <c r="B79" s="21" t="s">
        <v>231</v>
      </c>
      <c r="C79" s="8" t="s">
        <v>230</v>
      </c>
      <c r="D79" s="18">
        <v>1500</v>
      </c>
      <c r="E79" s="18">
        <v>1000</v>
      </c>
      <c r="F79" s="18">
        <v>10000</v>
      </c>
      <c r="G79" s="18">
        <v>10</v>
      </c>
      <c r="H79" s="18">
        <v>0.04</v>
      </c>
      <c r="I79" s="18">
        <v>1600</v>
      </c>
      <c r="J79" s="18">
        <v>4</v>
      </c>
      <c r="K79" s="18">
        <v>24</v>
      </c>
    </row>
    <row r="80" spans="1:12">
      <c r="A80" s="7" t="s">
        <v>47</v>
      </c>
      <c r="B80" s="21" t="s">
        <v>232</v>
      </c>
      <c r="C80" s="8" t="s">
        <v>230</v>
      </c>
      <c r="D80" s="18">
        <v>8000</v>
      </c>
      <c r="E80" s="18">
        <v>1000</v>
      </c>
      <c r="F80" s="18">
        <v>10000</v>
      </c>
      <c r="G80" s="18">
        <v>10</v>
      </c>
      <c r="H80" s="18">
        <v>0.04</v>
      </c>
      <c r="I80" s="18">
        <v>5400</v>
      </c>
      <c r="J80" s="18">
        <v>4</v>
      </c>
      <c r="K80" s="18">
        <v>24</v>
      </c>
    </row>
    <row r="81" spans="1:12">
      <c r="A81" s="7" t="s">
        <v>47</v>
      </c>
      <c r="B81" s="21" t="s">
        <v>233</v>
      </c>
      <c r="C81" s="8" t="s">
        <v>234</v>
      </c>
      <c r="D81" s="18">
        <v>0.5</v>
      </c>
      <c r="E81" s="18">
        <v>0</v>
      </c>
      <c r="F81" s="18">
        <v>745319.84098301397</v>
      </c>
      <c r="G81" s="18">
        <v>10</v>
      </c>
      <c r="H81" s="18">
        <v>0.04</v>
      </c>
      <c r="I81" s="18">
        <v>792.5</v>
      </c>
      <c r="J81" s="18">
        <v>1</v>
      </c>
      <c r="K81" s="18">
        <v>1</v>
      </c>
      <c r="L81" s="18">
        <v>1</v>
      </c>
    </row>
    <row r="82" spans="1:12">
      <c r="A82" s="7" t="s">
        <v>47</v>
      </c>
      <c r="B82" s="21" t="s">
        <v>235</v>
      </c>
      <c r="C82" s="8" t="s">
        <v>234</v>
      </c>
      <c r="D82" s="18">
        <v>0.5</v>
      </c>
      <c r="E82" s="18">
        <v>0</v>
      </c>
      <c r="F82" s="18">
        <v>1516558.90460672</v>
      </c>
      <c r="G82" s="18">
        <v>10</v>
      </c>
      <c r="H82" s="18">
        <v>0.04</v>
      </c>
      <c r="I82" s="18">
        <v>2534.75</v>
      </c>
      <c r="J82" s="18">
        <v>2</v>
      </c>
      <c r="K82" s="18">
        <v>1</v>
      </c>
      <c r="L82" s="18">
        <v>1</v>
      </c>
    </row>
    <row r="83" spans="1:12">
      <c r="A83" s="7" t="s">
        <v>47</v>
      </c>
      <c r="B83" s="21" t="s">
        <v>236</v>
      </c>
      <c r="C83" s="8" t="s">
        <v>234</v>
      </c>
      <c r="D83" s="18">
        <v>50</v>
      </c>
      <c r="E83" s="18">
        <v>0</v>
      </c>
      <c r="F83" s="18">
        <v>10000</v>
      </c>
      <c r="G83" s="18">
        <v>10</v>
      </c>
      <c r="H83" s="18">
        <v>0.04</v>
      </c>
      <c r="I83" s="18">
        <v>1385</v>
      </c>
      <c r="J83" s="18">
        <v>3</v>
      </c>
      <c r="K83" s="18">
        <v>1</v>
      </c>
      <c r="L83" s="18">
        <v>1</v>
      </c>
    </row>
    <row r="84" spans="1:12">
      <c r="A84" s="7" t="s">
        <v>47</v>
      </c>
      <c r="B84" s="21" t="s">
        <v>237</v>
      </c>
      <c r="C84" s="8" t="s">
        <v>234</v>
      </c>
      <c r="D84" s="18">
        <v>0.5</v>
      </c>
      <c r="E84" s="18">
        <v>0</v>
      </c>
      <c r="F84" s="18">
        <v>834723.41892124806</v>
      </c>
      <c r="G84" s="18">
        <v>10</v>
      </c>
      <c r="H84" s="18">
        <v>0.04</v>
      </c>
      <c r="I84" s="18">
        <v>1450.75</v>
      </c>
      <c r="J84" s="18">
        <v>4</v>
      </c>
      <c r="K84" s="18">
        <v>1</v>
      </c>
      <c r="L84" s="18">
        <v>1</v>
      </c>
    </row>
    <row r="85" spans="1:12">
      <c r="A85" s="7" t="s">
        <v>47</v>
      </c>
      <c r="B85" s="21" t="s">
        <v>238</v>
      </c>
      <c r="C85" s="8" t="s">
        <v>234</v>
      </c>
      <c r="D85" s="18">
        <v>0.5</v>
      </c>
      <c r="E85" s="18">
        <v>0</v>
      </c>
      <c r="F85" s="18">
        <v>30000</v>
      </c>
      <c r="G85" s="18">
        <v>10</v>
      </c>
      <c r="H85" s="18">
        <v>0.04</v>
      </c>
      <c r="I85" s="18">
        <v>1050</v>
      </c>
      <c r="J85" s="18">
        <v>12</v>
      </c>
      <c r="K85" s="18">
        <v>1</v>
      </c>
      <c r="L85" s="18">
        <v>1</v>
      </c>
    </row>
    <row r="86" spans="1:12">
      <c r="A86" s="7" t="s">
        <v>48</v>
      </c>
      <c r="B86" s="21" t="s">
        <v>229</v>
      </c>
      <c r="C86" s="8" t="s">
        <v>230</v>
      </c>
      <c r="D86" s="18">
        <v>500</v>
      </c>
      <c r="E86" s="18">
        <v>1000</v>
      </c>
      <c r="F86" s="18">
        <v>10000</v>
      </c>
      <c r="G86" s="18">
        <v>10</v>
      </c>
      <c r="H86" s="18">
        <v>0.04</v>
      </c>
      <c r="I86" s="18">
        <v>3300</v>
      </c>
      <c r="J86" s="18">
        <v>4</v>
      </c>
      <c r="K86" s="18">
        <v>24</v>
      </c>
    </row>
    <row r="87" spans="1:12">
      <c r="A87" s="7" t="s">
        <v>48</v>
      </c>
      <c r="B87" s="21" t="s">
        <v>231</v>
      </c>
      <c r="C87" s="8" t="s">
        <v>230</v>
      </c>
      <c r="D87" s="18">
        <v>1500</v>
      </c>
      <c r="E87" s="18">
        <v>1000</v>
      </c>
      <c r="F87" s="18">
        <v>10000</v>
      </c>
      <c r="G87" s="18">
        <v>10</v>
      </c>
      <c r="H87" s="18">
        <v>0.04</v>
      </c>
      <c r="I87" s="18">
        <v>1600</v>
      </c>
      <c r="J87" s="18">
        <v>4</v>
      </c>
      <c r="K87" s="18">
        <v>24</v>
      </c>
    </row>
    <row r="88" spans="1:12">
      <c r="A88" s="7" t="s">
        <v>48</v>
      </c>
      <c r="B88" s="21" t="s">
        <v>232</v>
      </c>
      <c r="C88" s="8" t="s">
        <v>230</v>
      </c>
      <c r="D88" s="18">
        <v>8000</v>
      </c>
      <c r="E88" s="18">
        <v>1000</v>
      </c>
      <c r="F88" s="18">
        <v>10000</v>
      </c>
      <c r="G88" s="18">
        <v>10</v>
      </c>
      <c r="H88" s="18">
        <v>0.04</v>
      </c>
      <c r="I88" s="18">
        <v>5400</v>
      </c>
      <c r="J88" s="18">
        <v>4</v>
      </c>
      <c r="K88" s="18">
        <v>24</v>
      </c>
    </row>
    <row r="89" spans="1:12">
      <c r="A89" s="7" t="s">
        <v>48</v>
      </c>
      <c r="B89" s="21" t="s">
        <v>233</v>
      </c>
      <c r="C89" s="8" t="s">
        <v>234</v>
      </c>
      <c r="D89" s="18">
        <v>0.5</v>
      </c>
      <c r="E89" s="18">
        <v>0</v>
      </c>
      <c r="F89" s="18">
        <v>745319.84098301397</v>
      </c>
      <c r="G89" s="18">
        <v>10</v>
      </c>
      <c r="H89" s="18">
        <v>0.04</v>
      </c>
      <c r="I89" s="18">
        <v>792.5</v>
      </c>
      <c r="J89" s="18">
        <v>1</v>
      </c>
      <c r="K89" s="18">
        <v>1</v>
      </c>
      <c r="L89" s="18">
        <v>1</v>
      </c>
    </row>
    <row r="90" spans="1:12">
      <c r="A90" s="7" t="s">
        <v>48</v>
      </c>
      <c r="B90" s="21" t="s">
        <v>235</v>
      </c>
      <c r="C90" s="8" t="s">
        <v>234</v>
      </c>
      <c r="D90" s="18">
        <v>0.5</v>
      </c>
      <c r="E90" s="18">
        <v>0</v>
      </c>
      <c r="F90" s="18">
        <v>1516558.90460672</v>
      </c>
      <c r="G90" s="18">
        <v>10</v>
      </c>
      <c r="H90" s="18">
        <v>0.04</v>
      </c>
      <c r="I90" s="18">
        <v>2534.75</v>
      </c>
      <c r="J90" s="18">
        <v>2</v>
      </c>
      <c r="K90" s="18">
        <v>1</v>
      </c>
      <c r="L90" s="18">
        <v>1</v>
      </c>
    </row>
    <row r="91" spans="1:12">
      <c r="A91" s="7" t="s">
        <v>48</v>
      </c>
      <c r="B91" s="21" t="s">
        <v>236</v>
      </c>
      <c r="C91" s="8" t="s">
        <v>234</v>
      </c>
      <c r="D91" s="18">
        <v>50</v>
      </c>
      <c r="E91" s="18">
        <v>0</v>
      </c>
      <c r="F91" s="18">
        <v>10000</v>
      </c>
      <c r="G91" s="18">
        <v>10</v>
      </c>
      <c r="H91" s="18">
        <v>0.04</v>
      </c>
      <c r="I91" s="18">
        <v>1385</v>
      </c>
      <c r="J91" s="18">
        <v>3</v>
      </c>
      <c r="K91" s="18">
        <v>1</v>
      </c>
      <c r="L91" s="18">
        <v>1</v>
      </c>
    </row>
    <row r="92" spans="1:12" ht="13.5" customHeight="1">
      <c r="A92" s="7" t="s">
        <v>48</v>
      </c>
      <c r="B92" s="21" t="s">
        <v>237</v>
      </c>
      <c r="C92" s="8" t="s">
        <v>234</v>
      </c>
      <c r="D92" s="18">
        <v>0.5</v>
      </c>
      <c r="E92" s="18">
        <v>0</v>
      </c>
      <c r="F92" s="18">
        <v>834723.41892124806</v>
      </c>
      <c r="G92" s="18">
        <v>10</v>
      </c>
      <c r="H92" s="18">
        <v>0.04</v>
      </c>
      <c r="I92" s="18">
        <v>1450.75</v>
      </c>
      <c r="J92" s="18">
        <v>4</v>
      </c>
      <c r="K92" s="18">
        <v>1</v>
      </c>
      <c r="L92" s="18">
        <v>1</v>
      </c>
    </row>
    <row r="93" spans="1:12">
      <c r="A93" s="7" t="s">
        <v>48</v>
      </c>
      <c r="B93" s="21" t="s">
        <v>238</v>
      </c>
      <c r="C93" s="8" t="s">
        <v>234</v>
      </c>
      <c r="D93" s="18">
        <v>0.5</v>
      </c>
      <c r="E93" s="18">
        <v>0</v>
      </c>
      <c r="F93" s="18">
        <v>30000</v>
      </c>
      <c r="G93" s="18">
        <v>10</v>
      </c>
      <c r="H93" s="18">
        <v>0.04</v>
      </c>
      <c r="I93" s="18">
        <v>1050</v>
      </c>
      <c r="J93" s="18">
        <v>12</v>
      </c>
      <c r="K93" s="18">
        <v>1</v>
      </c>
      <c r="L93" s="18">
        <v>1</v>
      </c>
    </row>
    <row r="134" spans="2:2">
      <c r="B134" s="21"/>
    </row>
    <row r="135" spans="2:2">
      <c r="B135" s="21"/>
    </row>
    <row r="136" spans="2:2">
      <c r="B136" s="21"/>
    </row>
    <row r="137" spans="2:2">
      <c r="B137" s="21"/>
    </row>
    <row r="138" spans="2:2">
      <c r="B138" s="21"/>
    </row>
    <row r="139" spans="2:2">
      <c r="B139" s="21"/>
    </row>
    <row r="140" spans="2:2">
      <c r="B140" s="21"/>
    </row>
    <row r="141" spans="2:2">
      <c r="B141" s="21"/>
    </row>
    <row r="142" spans="2:2">
      <c r="B142" s="21"/>
    </row>
    <row r="143" spans="2:2">
      <c r="B143" s="21"/>
    </row>
    <row r="144" spans="2:2">
      <c r="B144" s="21"/>
    </row>
    <row r="145" spans="2:2">
      <c r="B145" s="21"/>
    </row>
    <row r="146" spans="2:2">
      <c r="B146" s="21"/>
    </row>
    <row r="147" spans="2:2">
      <c r="B147" s="21"/>
    </row>
    <row r="148" spans="2:2">
      <c r="B148" s="21"/>
    </row>
    <row r="149" spans="2:2">
      <c r="B149" s="21"/>
    </row>
  </sheetData>
  <autoFilter ref="A5:L109" xr:uid="{00000000-0009-0000-0000-000005000000}"/>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69"/>
  <sheetViews>
    <sheetView zoomScale="90" zoomScaleNormal="90" workbookViewId="0">
      <selection activeCell="C5" sqref="C5"/>
    </sheetView>
  </sheetViews>
  <sheetFormatPr defaultColWidth="9.140625" defaultRowHeight="15"/>
  <cols>
    <col min="1" max="1" width="11.7109375" style="7" customWidth="1"/>
    <col min="2" max="2" width="11.7109375" style="8" customWidth="1"/>
    <col min="3" max="5" width="19.5703125" style="18" customWidth="1"/>
    <col min="6" max="6" width="17.85546875" style="18" customWidth="1"/>
    <col min="7" max="8" width="19.7109375" style="18" customWidth="1"/>
    <col min="9" max="9" width="17" style="18" customWidth="1"/>
    <col min="10" max="10" width="20.5703125" style="18" customWidth="1"/>
    <col min="11" max="11" width="16.42578125" style="18" customWidth="1"/>
    <col min="12" max="12" width="18.5703125" style="7" customWidth="1"/>
    <col min="13" max="13" width="12" style="7" customWidth="1"/>
    <col min="14" max="14" width="15" style="7" customWidth="1"/>
    <col min="15" max="15" width="27.28515625" style="7" customWidth="1"/>
    <col min="16" max="16" width="21.7109375" style="7" customWidth="1"/>
    <col min="17" max="17" width="21.5703125" style="7" customWidth="1"/>
    <col min="18" max="18" width="31.7109375" style="7" customWidth="1"/>
    <col min="19" max="19" width="21.5703125" style="7" customWidth="1"/>
    <col min="20" max="20" width="16.85546875" style="7" customWidth="1"/>
    <col min="21" max="1024" width="9.140625" style="7"/>
  </cols>
  <sheetData>
    <row r="1" spans="1:11" s="10" customFormat="1" ht="54" customHeight="1">
      <c r="A1" s="10" t="s">
        <v>70</v>
      </c>
      <c r="B1" s="11"/>
      <c r="C1" s="10" t="s">
        <v>3</v>
      </c>
      <c r="D1" s="10" t="s">
        <v>3</v>
      </c>
      <c r="E1" s="10" t="s">
        <v>138</v>
      </c>
      <c r="F1" s="10" t="s">
        <v>239</v>
      </c>
      <c r="G1" s="10" t="s">
        <v>239</v>
      </c>
      <c r="H1" s="10" t="s">
        <v>138</v>
      </c>
      <c r="I1" s="10" t="s">
        <v>240</v>
      </c>
      <c r="J1" s="10" t="s">
        <v>241</v>
      </c>
      <c r="K1" s="10" t="s">
        <v>240</v>
      </c>
    </row>
    <row r="2" spans="1:11" s="10" customFormat="1" ht="54" customHeight="1">
      <c r="A2" s="10" t="s">
        <v>77</v>
      </c>
      <c r="B2" s="11" t="s">
        <v>242</v>
      </c>
      <c r="C2" s="4" t="s">
        <v>243</v>
      </c>
      <c r="D2" s="4" t="s">
        <v>244</v>
      </c>
      <c r="E2" s="4" t="s">
        <v>245</v>
      </c>
      <c r="F2" s="4" t="s">
        <v>246</v>
      </c>
      <c r="G2" s="10" t="s">
        <v>247</v>
      </c>
      <c r="H2" s="10" t="s">
        <v>248</v>
      </c>
      <c r="I2" s="10" t="s">
        <v>249</v>
      </c>
      <c r="J2" s="10" t="s">
        <v>250</v>
      </c>
      <c r="K2" s="10" t="s">
        <v>251</v>
      </c>
    </row>
    <row r="4" spans="1:11">
      <c r="A4" s="7" t="s">
        <v>99</v>
      </c>
      <c r="C4" s="18" t="s">
        <v>24</v>
      </c>
      <c r="D4" s="18" t="s">
        <v>24</v>
      </c>
      <c r="E4" s="18" t="s">
        <v>24</v>
      </c>
      <c r="F4" s="18" t="s">
        <v>26</v>
      </c>
      <c r="G4" s="18" t="s">
        <v>26</v>
      </c>
      <c r="H4" s="18" t="s">
        <v>26</v>
      </c>
      <c r="I4" s="18" t="s">
        <v>163</v>
      </c>
      <c r="J4" s="18" t="s">
        <v>26</v>
      </c>
      <c r="K4" s="18" t="s">
        <v>252</v>
      </c>
    </row>
    <row r="5" spans="1:11" s="14" customFormat="1" ht="11.25">
      <c r="A5" s="14" t="s">
        <v>106</v>
      </c>
      <c r="B5" s="15" t="s">
        <v>253</v>
      </c>
      <c r="C5" s="20" t="s">
        <v>254</v>
      </c>
      <c r="D5" s="20" t="s">
        <v>255</v>
      </c>
      <c r="E5" s="20" t="s">
        <v>256</v>
      </c>
      <c r="F5" s="20" t="s">
        <v>257</v>
      </c>
      <c r="G5" s="20" t="s">
        <v>258</v>
      </c>
      <c r="H5" s="20" t="s">
        <v>259</v>
      </c>
      <c r="I5" s="20" t="s">
        <v>260</v>
      </c>
      <c r="J5" s="20" t="s">
        <v>261</v>
      </c>
      <c r="K5" s="20" t="s">
        <v>262</v>
      </c>
    </row>
    <row r="6" spans="1:11">
      <c r="A6" s="7" t="s">
        <v>38</v>
      </c>
      <c r="B6" s="21" t="s">
        <v>263</v>
      </c>
      <c r="C6" s="18">
        <v>25</v>
      </c>
      <c r="D6" s="18">
        <v>5</v>
      </c>
      <c r="E6" s="18">
        <v>1000</v>
      </c>
      <c r="F6" s="18">
        <v>0.96</v>
      </c>
      <c r="G6" s="18">
        <v>0.96</v>
      </c>
      <c r="H6" s="18">
        <v>0.5</v>
      </c>
      <c r="I6" s="18">
        <v>1.0525133919008899E-2</v>
      </c>
      <c r="J6" s="18">
        <v>6.7646725924383602E-2</v>
      </c>
      <c r="K6" s="18">
        <v>1</v>
      </c>
    </row>
    <row r="7" spans="1:11">
      <c r="A7" s="7" t="s">
        <v>38</v>
      </c>
      <c r="B7" s="21" t="s">
        <v>264</v>
      </c>
      <c r="C7" s="18">
        <v>25</v>
      </c>
      <c r="D7" s="18">
        <v>5</v>
      </c>
      <c r="E7" s="18">
        <v>1000</v>
      </c>
      <c r="F7" s="18">
        <v>0.96</v>
      </c>
      <c r="G7" s="18">
        <v>0.96</v>
      </c>
      <c r="H7" s="18">
        <v>0.5</v>
      </c>
      <c r="I7" s="18">
        <v>1.0525133919008899E-2</v>
      </c>
      <c r="J7" s="18">
        <v>0.14080887735498501</v>
      </c>
      <c r="K7" s="18">
        <v>1</v>
      </c>
    </row>
    <row r="8" spans="1:11">
      <c r="A8" s="7" t="s">
        <v>38</v>
      </c>
      <c r="B8" s="21" t="s">
        <v>265</v>
      </c>
      <c r="C8" s="18">
        <v>25</v>
      </c>
      <c r="D8" s="18">
        <v>5</v>
      </c>
      <c r="E8" s="18">
        <v>1000</v>
      </c>
      <c r="F8" s="18">
        <v>0.96</v>
      </c>
      <c r="G8" s="18">
        <v>0.96</v>
      </c>
      <c r="H8" s="18">
        <v>0.5</v>
      </c>
      <c r="I8" s="18">
        <v>1.0525133919008899E-2</v>
      </c>
      <c r="J8" s="18">
        <v>8.1176071109260298E-2</v>
      </c>
      <c r="K8" s="18">
        <v>1</v>
      </c>
    </row>
    <row r="9" spans="1:11">
      <c r="A9" s="7" t="s">
        <v>38</v>
      </c>
      <c r="B9" s="21" t="s">
        <v>266</v>
      </c>
      <c r="C9" s="18">
        <v>25</v>
      </c>
      <c r="D9" s="18">
        <v>5</v>
      </c>
      <c r="E9" s="18">
        <v>1000</v>
      </c>
      <c r="F9" s="18">
        <v>0.96</v>
      </c>
      <c r="G9" s="18">
        <v>0.96</v>
      </c>
      <c r="H9" s="18">
        <v>0.5</v>
      </c>
      <c r="I9" s="18">
        <v>1.0525133919008899E-2</v>
      </c>
      <c r="J9" s="18">
        <v>6.7646725924383602E-2</v>
      </c>
      <c r="K9" s="18">
        <v>1</v>
      </c>
    </row>
    <row r="10" spans="1:11">
      <c r="A10" s="7" t="s">
        <v>38</v>
      </c>
      <c r="B10" s="21" t="s">
        <v>267</v>
      </c>
      <c r="C10" s="18">
        <v>25</v>
      </c>
      <c r="D10" s="18">
        <v>5</v>
      </c>
      <c r="E10" s="18">
        <v>1000</v>
      </c>
      <c r="F10" s="18">
        <v>0.96</v>
      </c>
      <c r="G10" s="18">
        <v>0.96</v>
      </c>
      <c r="H10" s="18">
        <v>0.5</v>
      </c>
      <c r="I10" s="18">
        <v>2.6777825257511101E-2</v>
      </c>
      <c r="J10" s="18">
        <v>1.21640501263609E-2</v>
      </c>
      <c r="K10" s="18">
        <v>0</v>
      </c>
    </row>
    <row r="11" spans="1:11">
      <c r="A11" s="7" t="s">
        <v>38</v>
      </c>
      <c r="B11" s="21" t="s">
        <v>268</v>
      </c>
      <c r="C11" s="18">
        <v>25</v>
      </c>
      <c r="D11" s="18">
        <v>5</v>
      </c>
      <c r="E11" s="18">
        <v>1000</v>
      </c>
      <c r="F11" s="18">
        <v>0.96</v>
      </c>
      <c r="G11" s="18">
        <v>0.96</v>
      </c>
      <c r="H11" s="18">
        <v>0.5</v>
      </c>
      <c r="I11" s="18">
        <v>2.6777825257511101E-2</v>
      </c>
      <c r="J11" s="18">
        <v>2.43281002527218E-2</v>
      </c>
      <c r="K11" s="18">
        <v>0</v>
      </c>
    </row>
    <row r="12" spans="1:11">
      <c r="A12" s="7" t="s">
        <v>38</v>
      </c>
      <c r="B12" s="21" t="s">
        <v>269</v>
      </c>
      <c r="C12" s="18">
        <v>25</v>
      </c>
      <c r="D12" s="18">
        <v>5</v>
      </c>
      <c r="E12" s="18">
        <v>1000</v>
      </c>
      <c r="F12" s="18">
        <v>0.96</v>
      </c>
      <c r="G12" s="18">
        <v>0.96</v>
      </c>
      <c r="H12" s="18">
        <v>0.5</v>
      </c>
      <c r="I12" s="18">
        <v>2.6777825257511101E-2</v>
      </c>
      <c r="J12" s="18">
        <v>1.21640501263609E-2</v>
      </c>
      <c r="K12" s="18">
        <v>0</v>
      </c>
    </row>
    <row r="13" spans="1:11">
      <c r="A13" s="7" t="s">
        <v>38</v>
      </c>
      <c r="B13" s="21" t="s">
        <v>270</v>
      </c>
      <c r="C13" s="18">
        <v>25</v>
      </c>
      <c r="D13" s="18">
        <v>5</v>
      </c>
      <c r="E13" s="18">
        <v>1000</v>
      </c>
      <c r="F13" s="18">
        <v>0.96</v>
      </c>
      <c r="G13" s="18">
        <v>0.96</v>
      </c>
      <c r="H13" s="18">
        <v>0.5</v>
      </c>
      <c r="I13" s="18">
        <v>2.6777825257511101E-2</v>
      </c>
      <c r="J13" s="18">
        <v>1.0197722211238099E-2</v>
      </c>
      <c r="K13" s="18">
        <v>0</v>
      </c>
    </row>
    <row r="14" spans="1:11">
      <c r="A14" s="7" t="s">
        <v>38</v>
      </c>
      <c r="B14" s="8" t="s">
        <v>271</v>
      </c>
      <c r="C14" s="18">
        <v>25</v>
      </c>
      <c r="D14" s="18">
        <v>5</v>
      </c>
      <c r="E14" s="18">
        <v>1000</v>
      </c>
      <c r="F14" s="18">
        <v>0.96</v>
      </c>
      <c r="G14" s="18">
        <v>0.96</v>
      </c>
      <c r="H14" s="18">
        <v>0.5</v>
      </c>
      <c r="I14" s="18">
        <v>2.6777825257511101E-2</v>
      </c>
      <c r="J14" s="18">
        <v>2.43281002527218E-2</v>
      </c>
      <c r="K14" s="18">
        <v>0</v>
      </c>
    </row>
    <row r="15" spans="1:11">
      <c r="A15" s="7" t="s">
        <v>38</v>
      </c>
      <c r="B15" s="8" t="s">
        <v>272</v>
      </c>
      <c r="C15" s="18">
        <v>25</v>
      </c>
      <c r="D15" s="18">
        <v>5</v>
      </c>
      <c r="E15" s="18">
        <v>1000</v>
      </c>
      <c r="F15" s="18">
        <v>0.96</v>
      </c>
      <c r="G15" s="18">
        <v>0.96</v>
      </c>
      <c r="H15" s="18">
        <v>0.5</v>
      </c>
      <c r="I15" s="18">
        <v>2.6777825257511101E-2</v>
      </c>
      <c r="J15" s="18">
        <v>8.1093667509072702E-3</v>
      </c>
      <c r="K15" s="18">
        <v>0</v>
      </c>
    </row>
    <row r="16" spans="1:11">
      <c r="A16" s="7" t="s">
        <v>38</v>
      </c>
      <c r="B16" s="8" t="s">
        <v>273</v>
      </c>
      <c r="C16" s="18">
        <v>25</v>
      </c>
      <c r="D16" s="18">
        <v>5</v>
      </c>
      <c r="E16" s="18">
        <v>1000</v>
      </c>
      <c r="F16" s="18">
        <v>0.96</v>
      </c>
      <c r="G16" s="18">
        <v>0.96</v>
      </c>
      <c r="H16" s="18">
        <v>0.5</v>
      </c>
      <c r="I16" s="18">
        <v>2.6777825257511101E-2</v>
      </c>
      <c r="J16" s="18">
        <v>1.0136708438634101E-2</v>
      </c>
      <c r="K16" s="18">
        <v>0</v>
      </c>
    </row>
    <row r="17" spans="1:11">
      <c r="A17" s="7" t="s">
        <v>38</v>
      </c>
      <c r="B17" s="8" t="s">
        <v>274</v>
      </c>
      <c r="C17" s="18">
        <v>25</v>
      </c>
      <c r="D17" s="18">
        <v>5</v>
      </c>
      <c r="E17" s="18">
        <v>1000</v>
      </c>
      <c r="F17" s="18">
        <v>0.96</v>
      </c>
      <c r="G17" s="18">
        <v>0.96</v>
      </c>
      <c r="H17" s="18">
        <v>0.5</v>
      </c>
      <c r="I17" s="18">
        <v>2.6777825257511101E-2</v>
      </c>
      <c r="J17" s="18">
        <v>1.2885542306467599E-2</v>
      </c>
      <c r="K17" s="18">
        <v>0</v>
      </c>
    </row>
    <row r="18" spans="1:11">
      <c r="A18" s="7" t="s">
        <v>38</v>
      </c>
      <c r="B18" s="8" t="s">
        <v>275</v>
      </c>
      <c r="C18" s="18">
        <v>25</v>
      </c>
      <c r="D18" s="18">
        <v>5</v>
      </c>
      <c r="E18" s="18">
        <v>1000</v>
      </c>
      <c r="F18" s="18">
        <v>0.96</v>
      </c>
      <c r="G18" s="18">
        <v>0.96</v>
      </c>
      <c r="H18" s="18">
        <v>0.5</v>
      </c>
      <c r="I18" s="18">
        <v>9.4445506438312395E-3</v>
      </c>
      <c r="J18" s="18">
        <v>7.2067611181463306E-2</v>
      </c>
      <c r="K18" s="18">
        <v>1</v>
      </c>
    </row>
    <row r="19" spans="1:11">
      <c r="A19" s="7" t="s">
        <v>38</v>
      </c>
      <c r="B19" s="8" t="s">
        <v>276</v>
      </c>
      <c r="C19" s="18">
        <v>25</v>
      </c>
      <c r="D19" s="18">
        <v>5</v>
      </c>
      <c r="E19" s="18">
        <v>1000</v>
      </c>
      <c r="F19" s="18">
        <v>0.96</v>
      </c>
      <c r="G19" s="18">
        <v>0.96</v>
      </c>
      <c r="H19" s="18">
        <v>0.5</v>
      </c>
      <c r="I19" s="18">
        <v>9.4445506438312395E-3</v>
      </c>
      <c r="J19" s="18">
        <v>5.5436623985741E-2</v>
      </c>
      <c r="K19" s="18">
        <v>1</v>
      </c>
    </row>
    <row r="20" spans="1:11">
      <c r="A20" s="7" t="s">
        <v>38</v>
      </c>
      <c r="B20" s="8" t="s">
        <v>277</v>
      </c>
      <c r="C20" s="18">
        <v>25</v>
      </c>
      <c r="D20" s="18">
        <v>5</v>
      </c>
      <c r="E20" s="18">
        <v>1000</v>
      </c>
      <c r="F20" s="18">
        <v>0.96</v>
      </c>
      <c r="G20" s="18">
        <v>0.96</v>
      </c>
      <c r="H20" s="18">
        <v>0.5</v>
      </c>
      <c r="I20" s="18">
        <v>9.4445506438312395E-3</v>
      </c>
      <c r="J20" s="18">
        <v>5.5436623985741E-2</v>
      </c>
      <c r="K20" s="18">
        <v>1</v>
      </c>
    </row>
    <row r="21" spans="1:11">
      <c r="A21" s="7" t="s">
        <v>38</v>
      </c>
      <c r="B21" s="8" t="s">
        <v>278</v>
      </c>
      <c r="C21" s="18">
        <v>25</v>
      </c>
      <c r="D21" s="18">
        <v>5</v>
      </c>
      <c r="E21" s="18">
        <v>1000</v>
      </c>
      <c r="F21" s="18">
        <v>0.96</v>
      </c>
      <c r="G21" s="18">
        <v>0.96</v>
      </c>
      <c r="H21" s="18">
        <v>0.5</v>
      </c>
      <c r="I21" s="18">
        <v>9.4445506438312395E-3</v>
      </c>
      <c r="J21" s="18">
        <v>7.2067611181463306E-2</v>
      </c>
      <c r="K21" s="18">
        <v>1</v>
      </c>
    </row>
    <row r="22" spans="1:11">
      <c r="A22" s="7" t="s">
        <v>38</v>
      </c>
      <c r="B22" s="8" t="s">
        <v>279</v>
      </c>
      <c r="C22" s="18">
        <v>25</v>
      </c>
      <c r="D22" s="18">
        <v>5</v>
      </c>
      <c r="E22" s="18">
        <v>1000</v>
      </c>
      <c r="F22" s="18">
        <v>0.96</v>
      </c>
      <c r="G22" s="18">
        <v>0.96</v>
      </c>
      <c r="H22" s="18">
        <v>0.5</v>
      </c>
      <c r="I22" s="18">
        <v>2.2422262328596499E-2</v>
      </c>
      <c r="J22" s="18">
        <v>8.9985915028505704E-3</v>
      </c>
      <c r="K22" s="18">
        <v>0</v>
      </c>
    </row>
    <row r="23" spans="1:11">
      <c r="A23" s="7" t="s">
        <v>38</v>
      </c>
      <c r="B23" s="8" t="s">
        <v>280</v>
      </c>
      <c r="C23" s="18">
        <v>25</v>
      </c>
      <c r="D23" s="18">
        <v>5</v>
      </c>
      <c r="E23" s="18">
        <v>1000</v>
      </c>
      <c r="F23" s="18">
        <v>0.96</v>
      </c>
      <c r="G23" s="18">
        <v>0.96</v>
      </c>
      <c r="H23" s="18">
        <v>0.5</v>
      </c>
      <c r="I23" s="18">
        <v>2.2422262328596499E-2</v>
      </c>
      <c r="J23" s="18">
        <v>3.1495070259976998E-2</v>
      </c>
      <c r="K23" s="18">
        <v>0</v>
      </c>
    </row>
    <row r="24" spans="1:11">
      <c r="A24" s="7" t="s">
        <v>38</v>
      </c>
      <c r="B24" s="8" t="s">
        <v>281</v>
      </c>
      <c r="C24" s="18">
        <v>25</v>
      </c>
      <c r="D24" s="18">
        <v>5</v>
      </c>
      <c r="E24" s="18">
        <v>1000</v>
      </c>
      <c r="F24" s="18">
        <v>0.96</v>
      </c>
      <c r="G24" s="18">
        <v>0.96</v>
      </c>
      <c r="H24" s="18">
        <v>0.5</v>
      </c>
      <c r="I24" s="18">
        <v>2.2422262328596499E-2</v>
      </c>
      <c r="J24" s="18">
        <v>1.23528799160982E-2</v>
      </c>
      <c r="K24" s="18">
        <v>0</v>
      </c>
    </row>
    <row r="25" spans="1:11">
      <c r="A25" s="7" t="s">
        <v>38</v>
      </c>
      <c r="B25" s="8" t="s">
        <v>282</v>
      </c>
      <c r="C25" s="18">
        <v>25</v>
      </c>
      <c r="D25" s="18">
        <v>5</v>
      </c>
      <c r="E25" s="18">
        <v>1000</v>
      </c>
      <c r="F25" s="18">
        <v>0.96</v>
      </c>
      <c r="G25" s="18">
        <v>0.96</v>
      </c>
      <c r="H25" s="18">
        <v>0.5</v>
      </c>
      <c r="I25" s="18">
        <v>2.2422262328596499E-2</v>
      </c>
      <c r="J25" s="18">
        <v>1.3497887254275901E-2</v>
      </c>
      <c r="K25" s="18">
        <v>0</v>
      </c>
    </row>
    <row r="26" spans="1:11">
      <c r="A26" s="7" t="s">
        <v>38</v>
      </c>
      <c r="B26" s="8" t="s">
        <v>283</v>
      </c>
      <c r="C26" s="18">
        <v>25</v>
      </c>
      <c r="D26" s="18">
        <v>5</v>
      </c>
      <c r="E26" s="18">
        <v>1000</v>
      </c>
      <c r="F26" s="18">
        <v>0.96</v>
      </c>
      <c r="G26" s="18">
        <v>0.96</v>
      </c>
      <c r="H26" s="18">
        <v>0.5</v>
      </c>
      <c r="I26" s="18">
        <v>2.2422262328596499E-2</v>
      </c>
      <c r="J26" s="18">
        <v>3.1495070259976998E-2</v>
      </c>
      <c r="K26" s="18">
        <v>0</v>
      </c>
    </row>
    <row r="27" spans="1:11">
      <c r="A27" s="7" t="s">
        <v>38</v>
      </c>
      <c r="B27" s="8" t="s">
        <v>284</v>
      </c>
      <c r="C27" s="18">
        <v>25</v>
      </c>
      <c r="D27" s="18">
        <v>5</v>
      </c>
      <c r="E27" s="18">
        <v>1000</v>
      </c>
      <c r="F27" s="18">
        <v>0.96</v>
      </c>
      <c r="G27" s="18">
        <v>0.96</v>
      </c>
      <c r="H27" s="18">
        <v>0.5</v>
      </c>
      <c r="I27" s="18">
        <v>2.2422262328596499E-2</v>
      </c>
      <c r="J27" s="18">
        <v>1.07983098034207E-2</v>
      </c>
      <c r="K27" s="18">
        <v>0</v>
      </c>
    </row>
    <row r="28" spans="1:11">
      <c r="A28" s="7" t="s">
        <v>38</v>
      </c>
      <c r="B28" s="8" t="s">
        <v>285</v>
      </c>
      <c r="C28" s="18">
        <v>25</v>
      </c>
      <c r="D28" s="18">
        <v>5</v>
      </c>
      <c r="E28" s="18">
        <v>1000</v>
      </c>
      <c r="F28" s="18">
        <v>0.96</v>
      </c>
      <c r="G28" s="18">
        <v>0.96</v>
      </c>
      <c r="H28" s="18">
        <v>0.5</v>
      </c>
      <c r="I28" s="18">
        <v>2.2422262328596499E-2</v>
      </c>
      <c r="J28" s="18">
        <v>1.07983098034207E-2</v>
      </c>
      <c r="K28" s="18">
        <v>0</v>
      </c>
    </row>
    <row r="29" spans="1:11">
      <c r="A29" s="7" t="s">
        <v>38</v>
      </c>
      <c r="B29" s="8" t="s">
        <v>286</v>
      </c>
      <c r="C29" s="18">
        <v>25</v>
      </c>
      <c r="D29" s="18">
        <v>5</v>
      </c>
      <c r="E29" s="18">
        <v>1000</v>
      </c>
      <c r="F29" s="18">
        <v>0.96</v>
      </c>
      <c r="G29" s="18">
        <v>0.96</v>
      </c>
      <c r="H29" s="18">
        <v>0.5</v>
      </c>
      <c r="I29" s="18">
        <v>2.2422262328596499E-2</v>
      </c>
      <c r="J29" s="18">
        <v>1.62502407345675E-2</v>
      </c>
      <c r="K29" s="18">
        <v>0</v>
      </c>
    </row>
    <row r="30" spans="1:11">
      <c r="A30" s="7" t="s">
        <v>38</v>
      </c>
      <c r="B30" s="8" t="s">
        <v>287</v>
      </c>
      <c r="C30" s="18">
        <v>25</v>
      </c>
      <c r="D30" s="18">
        <v>5</v>
      </c>
      <c r="E30" s="18">
        <v>1000</v>
      </c>
      <c r="F30" s="18">
        <v>0.96</v>
      </c>
      <c r="G30" s="18">
        <v>0.96</v>
      </c>
      <c r="H30" s="18">
        <v>0.5</v>
      </c>
      <c r="I30" s="18">
        <v>7.6972968209095098E-3</v>
      </c>
      <c r="J30" s="18">
        <v>9.1808752901719505E-3</v>
      </c>
      <c r="K30" s="18">
        <v>1</v>
      </c>
    </row>
    <row r="31" spans="1:11">
      <c r="A31" s="7" t="s">
        <v>38</v>
      </c>
      <c r="B31" s="8" t="s">
        <v>288</v>
      </c>
      <c r="C31" s="18">
        <v>25</v>
      </c>
      <c r="D31" s="18">
        <v>5</v>
      </c>
      <c r="E31" s="18">
        <v>1000</v>
      </c>
      <c r="F31" s="18">
        <v>0.96</v>
      </c>
      <c r="G31" s="18">
        <v>0.96</v>
      </c>
      <c r="H31" s="18">
        <v>0.5</v>
      </c>
      <c r="I31" s="18">
        <v>7.6972968209095098E-3</v>
      </c>
      <c r="J31" s="18">
        <v>3.6723501160687802E-2</v>
      </c>
      <c r="K31" s="18">
        <v>1</v>
      </c>
    </row>
    <row r="32" spans="1:11">
      <c r="A32" s="7" t="s">
        <v>38</v>
      </c>
      <c r="B32" s="8" t="s">
        <v>289</v>
      </c>
      <c r="C32" s="18">
        <v>25</v>
      </c>
      <c r="D32" s="18">
        <v>5</v>
      </c>
      <c r="E32" s="18">
        <v>1000</v>
      </c>
      <c r="F32" s="18">
        <v>0.96</v>
      </c>
      <c r="G32" s="18">
        <v>0.96</v>
      </c>
      <c r="H32" s="18">
        <v>0.5</v>
      </c>
      <c r="I32" s="18">
        <v>7.6972968209095098E-3</v>
      </c>
      <c r="J32" s="18">
        <v>3.6723501160687802E-2</v>
      </c>
      <c r="K32" s="18">
        <v>1</v>
      </c>
    </row>
    <row r="33" spans="1:11">
      <c r="A33" s="7" t="s">
        <v>38</v>
      </c>
      <c r="B33" s="8" t="s">
        <v>290</v>
      </c>
      <c r="C33" s="18">
        <v>25</v>
      </c>
      <c r="D33" s="18">
        <v>5</v>
      </c>
      <c r="E33" s="18">
        <v>1000</v>
      </c>
      <c r="F33" s="18">
        <v>0.96</v>
      </c>
      <c r="G33" s="18">
        <v>0.96</v>
      </c>
      <c r="H33" s="18">
        <v>0.5</v>
      </c>
      <c r="I33" s="18">
        <v>7.6972968209095098E-3</v>
      </c>
      <c r="J33" s="18">
        <v>5.5085251741031703E-2</v>
      </c>
      <c r="K33" s="18">
        <v>1</v>
      </c>
    </row>
    <row r="34" spans="1:11">
      <c r="B34" s="21"/>
    </row>
    <row r="35" spans="1:11">
      <c r="B35" s="21"/>
    </row>
    <row r="36" spans="1:11">
      <c r="B36" s="21"/>
    </row>
    <row r="37" spans="1:11">
      <c r="B37" s="21"/>
    </row>
    <row r="38" spans="1:11">
      <c r="B38" s="21"/>
    </row>
    <row r="39" spans="1:11">
      <c r="B39" s="21"/>
    </row>
    <row r="40" spans="1:11">
      <c r="B40" s="21"/>
    </row>
    <row r="41" spans="1:11">
      <c r="B41" s="21"/>
    </row>
    <row r="62" spans="2:2">
      <c r="B62" s="21"/>
    </row>
    <row r="63" spans="2:2">
      <c r="B63" s="21"/>
    </row>
    <row r="64" spans="2:2">
      <c r="B64" s="21"/>
    </row>
    <row r="65" spans="2:2">
      <c r="B65" s="21"/>
    </row>
    <row r="66" spans="2:2">
      <c r="B66" s="21"/>
    </row>
    <row r="67" spans="2:2">
      <c r="B67" s="21"/>
    </row>
    <row r="68" spans="2:2">
      <c r="B68" s="21"/>
    </row>
    <row r="69" spans="2:2">
      <c r="B69" s="21"/>
    </row>
  </sheetData>
  <autoFilter ref="A5:K5" xr:uid="{00000000-0009-0000-0000-000006000000}"/>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82"/>
  <sheetViews>
    <sheetView zoomScale="90" zoomScaleNormal="90" workbookViewId="0">
      <selection activeCell="M24" sqref="M24"/>
    </sheetView>
  </sheetViews>
  <sheetFormatPr defaultColWidth="9.140625" defaultRowHeight="15"/>
  <cols>
    <col min="1" max="1" width="11.7109375" style="7" customWidth="1"/>
    <col min="2" max="2" width="12.7109375" style="8" customWidth="1"/>
    <col min="3" max="3" width="12" style="9" customWidth="1"/>
    <col min="4" max="6" width="1.42578125" style="9" customWidth="1"/>
    <col min="7" max="8" width="12" style="28" customWidth="1"/>
    <col min="9" max="9" width="12" style="9" customWidth="1"/>
    <col min="10" max="10" width="18.5703125" style="9" customWidth="1"/>
    <col min="11" max="11" width="15" style="9" customWidth="1"/>
    <col min="12" max="12" width="31.7109375" style="7" customWidth="1"/>
    <col min="13" max="13" width="21.5703125" style="7" customWidth="1"/>
    <col min="14" max="14" width="16.85546875" style="7" customWidth="1"/>
    <col min="15" max="1024" width="9.140625" style="7"/>
  </cols>
  <sheetData>
    <row r="1" spans="1:11" s="10" customFormat="1" ht="55.5" customHeight="1">
      <c r="A1" s="10" t="s">
        <v>70</v>
      </c>
      <c r="B1" s="11"/>
      <c r="C1" s="10" t="s">
        <v>73</v>
      </c>
      <c r="D1" s="29"/>
      <c r="E1" s="29"/>
      <c r="F1" s="29"/>
      <c r="I1" s="10" t="s">
        <v>73</v>
      </c>
      <c r="J1" s="10" t="s">
        <v>73</v>
      </c>
      <c r="K1" s="10" t="s">
        <v>73</v>
      </c>
    </row>
    <row r="2" spans="1:11" s="10" customFormat="1" ht="55.5" customHeight="1">
      <c r="A2" s="10" t="s">
        <v>77</v>
      </c>
      <c r="B2" s="11" t="s">
        <v>291</v>
      </c>
      <c r="C2" s="10" t="s">
        <v>157</v>
      </c>
      <c r="D2" s="29"/>
      <c r="E2" s="29"/>
      <c r="F2" s="29"/>
      <c r="H2" s="10" t="s">
        <v>292</v>
      </c>
      <c r="I2" s="10" t="s">
        <v>157</v>
      </c>
      <c r="J2" s="10" t="s">
        <v>156</v>
      </c>
      <c r="K2" s="10" t="s">
        <v>158</v>
      </c>
    </row>
    <row r="3" spans="1:11">
      <c r="D3" s="29"/>
      <c r="E3" s="29"/>
      <c r="F3" s="29"/>
    </row>
    <row r="4" spans="1:11">
      <c r="A4" s="7" t="s">
        <v>99</v>
      </c>
      <c r="C4" s="9" t="s">
        <v>19</v>
      </c>
      <c r="D4" s="29"/>
      <c r="E4" s="29"/>
      <c r="F4" s="29"/>
      <c r="I4" s="9" t="s">
        <v>19</v>
      </c>
      <c r="J4" s="9" t="s">
        <v>163</v>
      </c>
      <c r="K4" s="9" t="s">
        <v>26</v>
      </c>
    </row>
    <row r="5" spans="1:11" s="14" customFormat="1" ht="11.25">
      <c r="A5" s="14" t="s">
        <v>106</v>
      </c>
      <c r="B5" s="15" t="s">
        <v>293</v>
      </c>
      <c r="C5" s="16" t="s">
        <v>205</v>
      </c>
      <c r="D5" s="29"/>
      <c r="E5" s="29"/>
      <c r="F5" s="29"/>
      <c r="G5" s="30" t="s">
        <v>294</v>
      </c>
      <c r="H5" s="30" t="s">
        <v>295</v>
      </c>
      <c r="I5" s="16" t="s">
        <v>205</v>
      </c>
      <c r="J5" s="16" t="s">
        <v>114</v>
      </c>
      <c r="K5" s="16" t="s">
        <v>179</v>
      </c>
    </row>
    <row r="6" spans="1:11">
      <c r="A6" s="7" t="s">
        <v>38</v>
      </c>
      <c r="B6" s="21" t="s">
        <v>137</v>
      </c>
      <c r="C6" s="9">
        <v>100000</v>
      </c>
      <c r="D6" s="29"/>
      <c r="E6" s="29"/>
      <c r="F6" s="29"/>
      <c r="G6" s="28" t="s">
        <v>38</v>
      </c>
      <c r="H6" s="31" t="s">
        <v>184</v>
      </c>
      <c r="I6" s="2">
        <v>100000</v>
      </c>
      <c r="J6" s="2">
        <v>100000</v>
      </c>
      <c r="K6" s="9">
        <v>0.5</v>
      </c>
    </row>
    <row r="7" spans="1:11">
      <c r="A7" s="7" t="s">
        <v>38</v>
      </c>
      <c r="B7" s="21" t="s">
        <v>135</v>
      </c>
      <c r="C7" s="9">
        <v>0</v>
      </c>
      <c r="D7" s="29"/>
      <c r="E7" s="29"/>
      <c r="F7" s="29"/>
      <c r="G7" s="28" t="s">
        <v>38</v>
      </c>
      <c r="H7" s="31" t="s">
        <v>185</v>
      </c>
      <c r="I7" s="2">
        <v>0</v>
      </c>
      <c r="J7" s="2">
        <v>0</v>
      </c>
      <c r="K7" s="9">
        <v>0</v>
      </c>
    </row>
    <row r="8" spans="1:11">
      <c r="A8" s="7" t="s">
        <v>38</v>
      </c>
      <c r="B8" s="21" t="s">
        <v>136</v>
      </c>
      <c r="C8" s="9">
        <v>0</v>
      </c>
      <c r="D8" s="29"/>
      <c r="E8" s="29"/>
      <c r="F8" s="29"/>
      <c r="G8" s="28" t="s">
        <v>38</v>
      </c>
      <c r="H8" s="31" t="s">
        <v>186</v>
      </c>
      <c r="I8" s="2">
        <v>0</v>
      </c>
      <c r="J8" s="2">
        <v>0</v>
      </c>
      <c r="K8" s="9">
        <v>0</v>
      </c>
    </row>
    <row r="9" spans="1:11">
      <c r="A9" s="7" t="s">
        <v>38</v>
      </c>
      <c r="B9" s="21" t="s">
        <v>122</v>
      </c>
      <c r="C9" s="9">
        <v>0</v>
      </c>
      <c r="D9" s="29"/>
      <c r="E9" s="29"/>
      <c r="F9" s="29"/>
      <c r="G9" s="28" t="s">
        <v>38</v>
      </c>
      <c r="H9" s="31" t="s">
        <v>187</v>
      </c>
      <c r="I9" s="2">
        <v>0</v>
      </c>
      <c r="J9" s="2">
        <v>0</v>
      </c>
      <c r="K9" s="9">
        <v>0</v>
      </c>
    </row>
    <row r="10" spans="1:11">
      <c r="A10" s="7" t="s">
        <v>38</v>
      </c>
      <c r="B10" s="21" t="s">
        <v>134</v>
      </c>
      <c r="C10" s="9">
        <v>0</v>
      </c>
      <c r="D10" s="29"/>
      <c r="E10" s="29"/>
      <c r="F10" s="29"/>
      <c r="G10" s="28" t="s">
        <v>38</v>
      </c>
      <c r="H10" s="31" t="s">
        <v>188</v>
      </c>
      <c r="I10" s="2">
        <v>0</v>
      </c>
      <c r="J10" s="2">
        <v>0</v>
      </c>
      <c r="K10" s="9">
        <v>0</v>
      </c>
    </row>
    <row r="11" spans="1:11">
      <c r="A11" s="7" t="s">
        <v>39</v>
      </c>
      <c r="B11" s="21" t="s">
        <v>137</v>
      </c>
      <c r="C11" s="9">
        <v>0</v>
      </c>
      <c r="D11" s="29"/>
      <c r="E11" s="29"/>
      <c r="F11" s="29"/>
      <c r="G11" s="33" t="s">
        <v>39</v>
      </c>
      <c r="H11" s="31" t="s">
        <v>184</v>
      </c>
      <c r="I11" s="2">
        <v>0</v>
      </c>
      <c r="J11" s="2">
        <v>0</v>
      </c>
      <c r="K11" s="9">
        <v>0</v>
      </c>
    </row>
    <row r="12" spans="1:11">
      <c r="A12" s="7" t="s">
        <v>39</v>
      </c>
      <c r="B12" s="21" t="s">
        <v>135</v>
      </c>
      <c r="C12" s="9">
        <v>0</v>
      </c>
      <c r="D12" s="29"/>
      <c r="E12" s="29"/>
      <c r="F12" s="29"/>
      <c r="G12" s="33" t="s">
        <v>39</v>
      </c>
      <c r="H12" s="31" t="s">
        <v>185</v>
      </c>
      <c r="I12" s="2">
        <v>0</v>
      </c>
      <c r="J12" s="2">
        <v>0</v>
      </c>
      <c r="K12" s="9">
        <v>0</v>
      </c>
    </row>
    <row r="13" spans="1:11">
      <c r="A13" s="7" t="s">
        <v>39</v>
      </c>
      <c r="B13" s="21" t="s">
        <v>136</v>
      </c>
      <c r="C13" s="9">
        <v>0</v>
      </c>
      <c r="D13" s="29"/>
      <c r="E13" s="29"/>
      <c r="F13" s="29"/>
      <c r="G13" s="33" t="s">
        <v>39</v>
      </c>
      <c r="H13" s="31" t="s">
        <v>186</v>
      </c>
      <c r="I13" s="2">
        <v>0</v>
      </c>
      <c r="J13" s="2">
        <v>0</v>
      </c>
      <c r="K13" s="9">
        <v>0</v>
      </c>
    </row>
    <row r="14" spans="1:11">
      <c r="A14" s="7" t="s">
        <v>39</v>
      </c>
      <c r="B14" s="21" t="s">
        <v>122</v>
      </c>
      <c r="C14" s="9">
        <v>0</v>
      </c>
      <c r="D14" s="29"/>
      <c r="E14" s="29"/>
      <c r="F14" s="29"/>
      <c r="G14" s="33" t="s">
        <v>39</v>
      </c>
      <c r="H14" s="31" t="s">
        <v>187</v>
      </c>
      <c r="I14" s="2">
        <v>0</v>
      </c>
      <c r="J14" s="2">
        <v>0</v>
      </c>
      <c r="K14" s="9">
        <v>0</v>
      </c>
    </row>
    <row r="15" spans="1:11">
      <c r="A15" s="7" t="s">
        <v>39</v>
      </c>
      <c r="B15" s="21" t="s">
        <v>134</v>
      </c>
      <c r="C15" s="9">
        <v>0</v>
      </c>
      <c r="D15" s="29"/>
      <c r="E15" s="29"/>
      <c r="F15" s="29"/>
      <c r="G15" s="28" t="s">
        <v>39</v>
      </c>
      <c r="H15" s="31" t="s">
        <v>188</v>
      </c>
      <c r="I15" s="2">
        <v>0</v>
      </c>
      <c r="J15" s="2">
        <v>0</v>
      </c>
      <c r="K15" s="9">
        <v>0</v>
      </c>
    </row>
    <row r="16" spans="1:11">
      <c r="A16" s="7" t="s">
        <v>40</v>
      </c>
      <c r="B16" s="21" t="s">
        <v>137</v>
      </c>
      <c r="C16" s="9">
        <v>0</v>
      </c>
      <c r="D16" s="29"/>
      <c r="E16" s="29"/>
      <c r="F16" s="29"/>
      <c r="G16" s="28" t="s">
        <v>39</v>
      </c>
      <c r="H16" s="31" t="s">
        <v>189</v>
      </c>
      <c r="I16" s="2">
        <v>0</v>
      </c>
      <c r="J16" s="2">
        <v>0</v>
      </c>
      <c r="K16" s="9">
        <v>0</v>
      </c>
    </row>
    <row r="17" spans="1:11">
      <c r="A17" s="7" t="s">
        <v>40</v>
      </c>
      <c r="B17" s="21" t="s">
        <v>135</v>
      </c>
      <c r="C17" s="9">
        <v>0</v>
      </c>
      <c r="D17" s="29"/>
      <c r="E17" s="29"/>
      <c r="F17" s="29"/>
      <c r="G17" s="28" t="s">
        <v>39</v>
      </c>
      <c r="H17" s="31" t="s">
        <v>190</v>
      </c>
      <c r="I17" s="2">
        <v>0</v>
      </c>
      <c r="J17" s="2">
        <v>0</v>
      </c>
      <c r="K17" s="9">
        <v>0</v>
      </c>
    </row>
    <row r="18" spans="1:11">
      <c r="A18" s="7" t="s">
        <v>40</v>
      </c>
      <c r="B18" s="21" t="s">
        <v>136</v>
      </c>
      <c r="C18" s="9">
        <v>0</v>
      </c>
      <c r="D18" s="29"/>
      <c r="E18" s="29"/>
      <c r="F18" s="29"/>
      <c r="G18" s="28" t="s">
        <v>40</v>
      </c>
      <c r="H18" s="31" t="s">
        <v>184</v>
      </c>
      <c r="I18" s="2">
        <v>0</v>
      </c>
      <c r="J18" s="2">
        <v>0</v>
      </c>
      <c r="K18" s="9">
        <v>0</v>
      </c>
    </row>
    <row r="19" spans="1:11">
      <c r="A19" s="7" t="s">
        <v>40</v>
      </c>
      <c r="B19" s="21" t="s">
        <v>122</v>
      </c>
      <c r="C19" s="9">
        <v>0</v>
      </c>
      <c r="D19" s="29"/>
      <c r="E19" s="29"/>
      <c r="F19" s="29"/>
      <c r="G19" s="28" t="s">
        <v>40</v>
      </c>
      <c r="H19" s="31" t="s">
        <v>185</v>
      </c>
      <c r="I19" s="2">
        <v>0</v>
      </c>
      <c r="J19" s="2">
        <v>0</v>
      </c>
      <c r="K19" s="9">
        <v>0</v>
      </c>
    </row>
    <row r="20" spans="1:11">
      <c r="A20" s="7" t="s">
        <v>40</v>
      </c>
      <c r="B20" s="21" t="s">
        <v>134</v>
      </c>
      <c r="C20" s="9">
        <v>0</v>
      </c>
      <c r="D20" s="29"/>
      <c r="E20" s="29"/>
      <c r="F20" s="29"/>
      <c r="G20" s="28" t="s">
        <v>40</v>
      </c>
      <c r="H20" s="31" t="s">
        <v>186</v>
      </c>
      <c r="I20" s="2">
        <v>0</v>
      </c>
      <c r="J20" s="2">
        <v>0</v>
      </c>
      <c r="K20" s="9">
        <v>0</v>
      </c>
    </row>
    <row r="21" spans="1:11">
      <c r="A21" s="7" t="s">
        <v>41</v>
      </c>
      <c r="B21" s="21" t="s">
        <v>137</v>
      </c>
      <c r="C21" s="9">
        <v>0</v>
      </c>
      <c r="D21" s="29"/>
      <c r="E21" s="29"/>
      <c r="F21" s="29"/>
      <c r="G21" s="28" t="s">
        <v>40</v>
      </c>
      <c r="H21" s="31" t="s">
        <v>187</v>
      </c>
      <c r="I21" s="2">
        <v>0</v>
      </c>
      <c r="J21" s="2">
        <v>0</v>
      </c>
      <c r="K21" s="9">
        <v>0</v>
      </c>
    </row>
    <row r="22" spans="1:11">
      <c r="A22" s="7" t="s">
        <v>41</v>
      </c>
      <c r="B22" s="21" t="s">
        <v>135</v>
      </c>
      <c r="C22" s="9">
        <v>0</v>
      </c>
      <c r="D22" s="29"/>
      <c r="E22" s="29"/>
      <c r="F22" s="29"/>
      <c r="G22" s="28" t="s">
        <v>40</v>
      </c>
      <c r="H22" s="31" t="s">
        <v>188</v>
      </c>
      <c r="I22" s="2">
        <v>0</v>
      </c>
      <c r="J22" s="2">
        <v>0</v>
      </c>
      <c r="K22" s="9">
        <v>0</v>
      </c>
    </row>
    <row r="23" spans="1:11">
      <c r="A23" s="7" t="s">
        <v>41</v>
      </c>
      <c r="B23" s="21" t="s">
        <v>136</v>
      </c>
      <c r="C23" s="9">
        <v>0</v>
      </c>
      <c r="D23" s="29"/>
      <c r="E23" s="29"/>
      <c r="F23" s="29"/>
      <c r="G23" s="28" t="s">
        <v>40</v>
      </c>
      <c r="H23" s="31" t="s">
        <v>189</v>
      </c>
      <c r="I23" s="2">
        <v>0</v>
      </c>
      <c r="J23" s="2">
        <v>0</v>
      </c>
      <c r="K23" s="9">
        <v>0</v>
      </c>
    </row>
    <row r="24" spans="1:11">
      <c r="A24" s="7" t="s">
        <v>41</v>
      </c>
      <c r="B24" s="21" t="s">
        <v>122</v>
      </c>
      <c r="C24" s="9">
        <v>0</v>
      </c>
      <c r="D24" s="29"/>
      <c r="E24" s="29"/>
      <c r="F24" s="29"/>
      <c r="G24" s="28" t="s">
        <v>40</v>
      </c>
      <c r="H24" s="31" t="s">
        <v>190</v>
      </c>
      <c r="I24" s="2">
        <v>0</v>
      </c>
      <c r="J24" s="2">
        <v>0</v>
      </c>
      <c r="K24" s="9">
        <v>0</v>
      </c>
    </row>
    <row r="25" spans="1:11">
      <c r="A25" s="7" t="s">
        <v>41</v>
      </c>
      <c r="B25" s="21" t="s">
        <v>134</v>
      </c>
      <c r="C25" s="9">
        <v>0</v>
      </c>
      <c r="D25" s="29"/>
      <c r="E25" s="29"/>
      <c r="F25" s="29"/>
      <c r="G25" s="28" t="s">
        <v>41</v>
      </c>
      <c r="H25" s="31" t="s">
        <v>184</v>
      </c>
      <c r="I25" s="2">
        <v>0</v>
      </c>
      <c r="J25" s="2">
        <v>0</v>
      </c>
      <c r="K25" s="9">
        <v>0</v>
      </c>
    </row>
    <row r="26" spans="1:11">
      <c r="A26" s="7" t="s">
        <v>42</v>
      </c>
      <c r="B26" s="21" t="s">
        <v>137</v>
      </c>
      <c r="C26" s="9">
        <v>0</v>
      </c>
      <c r="D26" s="29"/>
      <c r="E26" s="29"/>
      <c r="F26" s="29"/>
      <c r="G26" s="28" t="s">
        <v>41</v>
      </c>
      <c r="H26" s="31" t="s">
        <v>185</v>
      </c>
      <c r="I26" s="2">
        <v>0</v>
      </c>
      <c r="J26" s="2">
        <v>0</v>
      </c>
      <c r="K26" s="9">
        <v>0</v>
      </c>
    </row>
    <row r="27" spans="1:11">
      <c r="A27" s="7" t="s">
        <v>42</v>
      </c>
      <c r="B27" s="21" t="s">
        <v>135</v>
      </c>
      <c r="C27" s="9">
        <v>0</v>
      </c>
      <c r="D27" s="29"/>
      <c r="E27" s="29"/>
      <c r="F27" s="29"/>
      <c r="G27" s="28" t="s">
        <v>41</v>
      </c>
      <c r="H27" s="31" t="s">
        <v>186</v>
      </c>
      <c r="I27" s="2">
        <v>0</v>
      </c>
      <c r="J27" s="2">
        <v>0</v>
      </c>
      <c r="K27" s="9">
        <v>0</v>
      </c>
    </row>
    <row r="28" spans="1:11">
      <c r="A28" s="7" t="s">
        <v>42</v>
      </c>
      <c r="B28" s="21" t="s">
        <v>136</v>
      </c>
      <c r="C28" s="9">
        <v>0</v>
      </c>
      <c r="D28" s="29"/>
      <c r="E28" s="29"/>
      <c r="F28" s="29"/>
      <c r="G28" s="28" t="s">
        <v>41</v>
      </c>
      <c r="H28" s="31" t="s">
        <v>187</v>
      </c>
      <c r="I28" s="2">
        <v>0</v>
      </c>
      <c r="J28" s="2">
        <v>0</v>
      </c>
      <c r="K28" s="9">
        <v>0</v>
      </c>
    </row>
    <row r="29" spans="1:11">
      <c r="A29" s="7" t="s">
        <v>42</v>
      </c>
      <c r="B29" s="21" t="s">
        <v>122</v>
      </c>
      <c r="C29" s="9">
        <v>0</v>
      </c>
      <c r="D29" s="29"/>
      <c r="E29" s="29"/>
      <c r="F29" s="29"/>
      <c r="G29" s="28" t="s">
        <v>41</v>
      </c>
      <c r="H29" s="31" t="s">
        <v>188</v>
      </c>
      <c r="I29" s="2">
        <v>0</v>
      </c>
      <c r="J29" s="2">
        <v>0</v>
      </c>
      <c r="K29" s="9">
        <v>0</v>
      </c>
    </row>
    <row r="30" spans="1:11">
      <c r="A30" s="7" t="s">
        <v>42</v>
      </c>
      <c r="B30" s="21" t="s">
        <v>134</v>
      </c>
      <c r="C30" s="9">
        <v>0</v>
      </c>
      <c r="D30" s="29"/>
      <c r="E30" s="29"/>
      <c r="F30" s="29"/>
      <c r="G30" s="28" t="s">
        <v>41</v>
      </c>
      <c r="H30" s="31" t="s">
        <v>189</v>
      </c>
      <c r="I30" s="2">
        <v>0</v>
      </c>
      <c r="J30" s="2">
        <v>0</v>
      </c>
      <c r="K30" s="9">
        <v>0</v>
      </c>
    </row>
    <row r="31" spans="1:11">
      <c r="A31" s="7" t="s">
        <v>43</v>
      </c>
      <c r="B31" s="21" t="s">
        <v>137</v>
      </c>
      <c r="C31" s="9">
        <v>0</v>
      </c>
      <c r="D31" s="29"/>
      <c r="E31" s="29"/>
      <c r="F31" s="29"/>
      <c r="G31" s="28" t="s">
        <v>42</v>
      </c>
      <c r="H31" s="31" t="s">
        <v>188</v>
      </c>
      <c r="I31" s="2">
        <v>0</v>
      </c>
      <c r="J31" s="2">
        <v>0</v>
      </c>
      <c r="K31" s="9">
        <v>0</v>
      </c>
    </row>
    <row r="32" spans="1:11">
      <c r="A32" s="7" t="s">
        <v>43</v>
      </c>
      <c r="B32" s="21" t="s">
        <v>135</v>
      </c>
      <c r="C32" s="9">
        <v>0</v>
      </c>
      <c r="D32" s="29"/>
      <c r="E32" s="29"/>
      <c r="F32" s="29"/>
      <c r="G32" s="28" t="s">
        <v>42</v>
      </c>
      <c r="H32" s="31" t="s">
        <v>189</v>
      </c>
      <c r="I32" s="2">
        <v>0</v>
      </c>
      <c r="J32" s="2">
        <v>0</v>
      </c>
      <c r="K32" s="9">
        <v>0</v>
      </c>
    </row>
    <row r="33" spans="1:11">
      <c r="A33" s="7" t="s">
        <v>43</v>
      </c>
      <c r="B33" s="21" t="s">
        <v>136</v>
      </c>
      <c r="C33" s="9">
        <v>0</v>
      </c>
      <c r="D33" s="29"/>
      <c r="E33" s="29"/>
      <c r="F33" s="29"/>
      <c r="G33" s="28" t="s">
        <v>42</v>
      </c>
      <c r="H33" s="31" t="s">
        <v>190</v>
      </c>
      <c r="I33" s="2">
        <v>0</v>
      </c>
      <c r="J33" s="2">
        <v>0</v>
      </c>
      <c r="K33" s="9">
        <v>0</v>
      </c>
    </row>
    <row r="34" spans="1:11">
      <c r="A34" s="7" t="s">
        <v>43</v>
      </c>
      <c r="B34" s="21" t="s">
        <v>122</v>
      </c>
      <c r="C34" s="9">
        <v>0</v>
      </c>
      <c r="D34" s="29"/>
      <c r="E34" s="29"/>
      <c r="F34" s="29"/>
      <c r="G34" s="28" t="s">
        <v>38</v>
      </c>
      <c r="H34" s="31" t="s">
        <v>184</v>
      </c>
      <c r="I34" s="2">
        <v>0</v>
      </c>
      <c r="J34" s="9">
        <v>0</v>
      </c>
      <c r="K34" s="9">
        <v>0</v>
      </c>
    </row>
    <row r="35" spans="1:11">
      <c r="A35" s="7" t="s">
        <v>43</v>
      </c>
      <c r="B35" s="21" t="s">
        <v>134</v>
      </c>
      <c r="C35" s="9">
        <v>0</v>
      </c>
      <c r="D35" s="29"/>
      <c r="E35" s="29"/>
      <c r="F35" s="29"/>
      <c r="G35" s="28" t="s">
        <v>38</v>
      </c>
      <c r="H35" s="31" t="s">
        <v>185</v>
      </c>
      <c r="I35" s="2">
        <v>0</v>
      </c>
      <c r="J35" s="9">
        <v>0</v>
      </c>
      <c r="K35" s="9">
        <v>0</v>
      </c>
    </row>
    <row r="36" spans="1:11">
      <c r="A36" s="7" t="s">
        <v>44</v>
      </c>
      <c r="B36" s="21" t="s">
        <v>137</v>
      </c>
      <c r="C36" s="9">
        <v>0</v>
      </c>
      <c r="D36" s="29"/>
      <c r="E36" s="29"/>
      <c r="F36" s="29"/>
      <c r="G36" s="28" t="s">
        <v>38</v>
      </c>
      <c r="H36" s="31" t="s">
        <v>186</v>
      </c>
      <c r="I36" s="2">
        <v>0</v>
      </c>
      <c r="J36" s="9">
        <v>0</v>
      </c>
      <c r="K36" s="9">
        <v>0</v>
      </c>
    </row>
    <row r="37" spans="1:11">
      <c r="A37" s="7" t="s">
        <v>44</v>
      </c>
      <c r="B37" s="21" t="s">
        <v>135</v>
      </c>
      <c r="C37" s="9">
        <v>0</v>
      </c>
      <c r="D37" s="29"/>
      <c r="E37" s="29"/>
      <c r="F37" s="29"/>
      <c r="G37" s="28" t="s">
        <v>38</v>
      </c>
      <c r="H37" s="31" t="s">
        <v>187</v>
      </c>
      <c r="I37" s="2">
        <v>0</v>
      </c>
      <c r="J37" s="2">
        <v>0</v>
      </c>
      <c r="K37" s="9">
        <v>0</v>
      </c>
    </row>
    <row r="38" spans="1:11">
      <c r="A38" s="7" t="s">
        <v>44</v>
      </c>
      <c r="B38" s="21" t="s">
        <v>136</v>
      </c>
      <c r="C38" s="9">
        <v>0</v>
      </c>
      <c r="D38" s="29"/>
      <c r="E38" s="29"/>
      <c r="F38" s="29"/>
      <c r="G38" s="28" t="s">
        <v>38</v>
      </c>
      <c r="H38" s="31" t="s">
        <v>188</v>
      </c>
      <c r="I38" s="2">
        <v>0</v>
      </c>
      <c r="J38" s="2">
        <v>0</v>
      </c>
      <c r="K38" s="9">
        <v>0</v>
      </c>
    </row>
    <row r="39" spans="1:11">
      <c r="A39" s="7" t="s">
        <v>44</v>
      </c>
      <c r="B39" s="21" t="s">
        <v>122</v>
      </c>
      <c r="C39" s="9">
        <v>0</v>
      </c>
      <c r="D39" s="29"/>
      <c r="E39" s="29"/>
      <c r="F39" s="29"/>
      <c r="G39" s="28" t="s">
        <v>38</v>
      </c>
      <c r="H39" s="31" t="s">
        <v>189</v>
      </c>
      <c r="I39" s="2">
        <v>0</v>
      </c>
      <c r="J39" s="2">
        <v>0</v>
      </c>
      <c r="K39" s="9">
        <v>0</v>
      </c>
    </row>
    <row r="40" spans="1:11">
      <c r="A40" s="7" t="s">
        <v>44</v>
      </c>
      <c r="B40" s="21" t="s">
        <v>134</v>
      </c>
      <c r="C40" s="9">
        <v>0</v>
      </c>
      <c r="D40" s="29"/>
      <c r="E40" s="29"/>
      <c r="F40" s="29"/>
      <c r="G40" s="28" t="s">
        <v>38</v>
      </c>
      <c r="H40" s="31" t="s">
        <v>190</v>
      </c>
      <c r="I40" s="2">
        <v>0</v>
      </c>
      <c r="J40" s="2">
        <v>0</v>
      </c>
      <c r="K40" s="9">
        <v>0</v>
      </c>
    </row>
    <row r="41" spans="1:11">
      <c r="A41" s="7" t="s">
        <v>45</v>
      </c>
      <c r="B41" s="21" t="s">
        <v>137</v>
      </c>
      <c r="C41" s="9">
        <v>0</v>
      </c>
      <c r="D41" s="29"/>
      <c r="E41" s="29"/>
      <c r="F41" s="29"/>
      <c r="G41" s="28" t="s">
        <v>43</v>
      </c>
      <c r="H41" s="31" t="s">
        <v>184</v>
      </c>
      <c r="I41" s="2">
        <v>0</v>
      </c>
      <c r="J41" s="2">
        <v>0</v>
      </c>
      <c r="K41" s="9">
        <v>0</v>
      </c>
    </row>
    <row r="42" spans="1:11">
      <c r="A42" s="7" t="s">
        <v>45</v>
      </c>
      <c r="B42" s="21" t="s">
        <v>135</v>
      </c>
      <c r="C42" s="9">
        <v>0</v>
      </c>
      <c r="D42" s="29"/>
      <c r="E42" s="29"/>
      <c r="F42" s="29"/>
      <c r="G42" s="28" t="s">
        <v>43</v>
      </c>
      <c r="H42" s="31" t="s">
        <v>185</v>
      </c>
      <c r="I42" s="2">
        <v>0</v>
      </c>
      <c r="J42" s="2">
        <v>0</v>
      </c>
      <c r="K42" s="9">
        <v>0</v>
      </c>
    </row>
    <row r="43" spans="1:11">
      <c r="A43" s="7" t="s">
        <v>45</v>
      </c>
      <c r="B43" s="21" t="s">
        <v>136</v>
      </c>
      <c r="C43" s="9">
        <v>0</v>
      </c>
      <c r="D43" s="29"/>
      <c r="E43" s="29"/>
      <c r="F43" s="29"/>
      <c r="G43" s="28" t="s">
        <v>43</v>
      </c>
      <c r="H43" s="31" t="s">
        <v>186</v>
      </c>
      <c r="I43" s="2">
        <v>0</v>
      </c>
      <c r="J43" s="2">
        <v>0</v>
      </c>
      <c r="K43" s="9">
        <v>0</v>
      </c>
    </row>
    <row r="44" spans="1:11">
      <c r="A44" s="7" t="s">
        <v>45</v>
      </c>
      <c r="B44" s="21" t="s">
        <v>122</v>
      </c>
      <c r="C44" s="9">
        <v>0</v>
      </c>
      <c r="D44" s="29"/>
      <c r="E44" s="29"/>
      <c r="F44" s="29"/>
      <c r="G44" s="28" t="s">
        <v>43</v>
      </c>
      <c r="H44" s="31" t="s">
        <v>187</v>
      </c>
      <c r="I44" s="2">
        <v>0</v>
      </c>
      <c r="J44" s="2">
        <v>0</v>
      </c>
      <c r="K44" s="9">
        <v>0</v>
      </c>
    </row>
    <row r="45" spans="1:11">
      <c r="A45" s="7" t="s">
        <v>45</v>
      </c>
      <c r="B45" s="21" t="s">
        <v>134</v>
      </c>
      <c r="C45" s="9">
        <v>0</v>
      </c>
      <c r="D45" s="29"/>
      <c r="E45" s="29"/>
      <c r="F45" s="29"/>
      <c r="G45" s="28" t="s">
        <v>43</v>
      </c>
      <c r="H45" s="31" t="s">
        <v>188</v>
      </c>
      <c r="I45" s="2">
        <v>0</v>
      </c>
      <c r="J45" s="2">
        <v>0</v>
      </c>
      <c r="K45" s="9">
        <v>0</v>
      </c>
    </row>
    <row r="46" spans="1:11">
      <c r="A46" s="7" t="s">
        <v>46</v>
      </c>
      <c r="B46" s="21" t="s">
        <v>137</v>
      </c>
      <c r="C46" s="9">
        <v>0</v>
      </c>
      <c r="D46" s="29"/>
      <c r="E46" s="29"/>
      <c r="F46" s="29"/>
      <c r="G46" s="28" t="s">
        <v>43</v>
      </c>
      <c r="H46" s="31" t="s">
        <v>189</v>
      </c>
      <c r="I46" s="2">
        <v>0</v>
      </c>
      <c r="J46" s="2">
        <v>0</v>
      </c>
      <c r="K46" s="9">
        <v>0</v>
      </c>
    </row>
    <row r="47" spans="1:11">
      <c r="A47" s="7" t="s">
        <v>46</v>
      </c>
      <c r="B47" s="21" t="s">
        <v>135</v>
      </c>
      <c r="C47" s="9">
        <v>0</v>
      </c>
      <c r="D47" s="29"/>
      <c r="E47" s="29"/>
      <c r="F47" s="29"/>
      <c r="G47" s="28" t="s">
        <v>43</v>
      </c>
      <c r="H47" s="31" t="s">
        <v>190</v>
      </c>
      <c r="I47" s="2">
        <v>0</v>
      </c>
      <c r="J47" s="2">
        <v>0</v>
      </c>
      <c r="K47" s="9">
        <v>0</v>
      </c>
    </row>
    <row r="48" spans="1:11">
      <c r="A48" s="7" t="s">
        <v>46</v>
      </c>
      <c r="B48" s="21" t="s">
        <v>136</v>
      </c>
      <c r="C48" s="9">
        <v>0</v>
      </c>
      <c r="D48" s="29"/>
      <c r="E48" s="29"/>
      <c r="F48" s="29"/>
      <c r="G48" s="28" t="s">
        <v>44</v>
      </c>
      <c r="H48" s="31" t="s">
        <v>184</v>
      </c>
      <c r="I48" s="2">
        <v>0</v>
      </c>
      <c r="J48" s="2">
        <v>0</v>
      </c>
      <c r="K48" s="9">
        <v>0</v>
      </c>
    </row>
    <row r="49" spans="1:11">
      <c r="A49" s="7" t="s">
        <v>46</v>
      </c>
      <c r="B49" s="21" t="s">
        <v>122</v>
      </c>
      <c r="C49" s="9">
        <v>0</v>
      </c>
      <c r="D49" s="29"/>
      <c r="E49" s="29"/>
      <c r="F49" s="29"/>
      <c r="G49" s="28" t="s">
        <v>44</v>
      </c>
      <c r="H49" s="31" t="s">
        <v>185</v>
      </c>
      <c r="I49" s="2">
        <v>0</v>
      </c>
      <c r="J49" s="2">
        <v>0</v>
      </c>
      <c r="K49" s="9">
        <v>0</v>
      </c>
    </row>
    <row r="50" spans="1:11">
      <c r="A50" s="7" t="s">
        <v>46</v>
      </c>
      <c r="B50" s="21" t="s">
        <v>134</v>
      </c>
      <c r="C50" s="9">
        <v>0</v>
      </c>
      <c r="D50" s="29"/>
      <c r="E50" s="29"/>
      <c r="F50" s="29"/>
      <c r="G50" s="28" t="s">
        <v>44</v>
      </c>
      <c r="H50" s="31" t="s">
        <v>186</v>
      </c>
      <c r="I50" s="2">
        <v>0</v>
      </c>
      <c r="J50" s="2">
        <v>0</v>
      </c>
      <c r="K50" s="9">
        <v>0</v>
      </c>
    </row>
    <row r="51" spans="1:11">
      <c r="A51" s="7" t="s">
        <v>47</v>
      </c>
      <c r="B51" s="21" t="s">
        <v>137</v>
      </c>
      <c r="C51" s="9">
        <v>0</v>
      </c>
      <c r="D51" s="29"/>
      <c r="E51" s="29"/>
      <c r="F51" s="29"/>
      <c r="G51" s="28" t="s">
        <v>44</v>
      </c>
      <c r="H51" s="31" t="s">
        <v>187</v>
      </c>
      <c r="I51" s="2">
        <v>0</v>
      </c>
      <c r="J51" s="2">
        <v>0</v>
      </c>
      <c r="K51" s="9">
        <v>0</v>
      </c>
    </row>
    <row r="52" spans="1:11">
      <c r="A52" s="7" t="s">
        <v>47</v>
      </c>
      <c r="B52" s="21" t="s">
        <v>135</v>
      </c>
      <c r="C52" s="9">
        <v>0</v>
      </c>
      <c r="D52" s="29"/>
      <c r="E52" s="29"/>
      <c r="F52" s="29"/>
      <c r="G52" s="28" t="s">
        <v>44</v>
      </c>
      <c r="H52" s="31" t="s">
        <v>188</v>
      </c>
      <c r="I52" s="2">
        <v>0</v>
      </c>
      <c r="J52" s="2">
        <v>0</v>
      </c>
      <c r="K52" s="9">
        <v>0</v>
      </c>
    </row>
    <row r="53" spans="1:11">
      <c r="A53" s="7" t="s">
        <v>47</v>
      </c>
      <c r="B53" s="21" t="s">
        <v>136</v>
      </c>
      <c r="C53" s="9">
        <v>0</v>
      </c>
      <c r="D53" s="29"/>
      <c r="E53" s="29"/>
      <c r="F53" s="29"/>
      <c r="G53" s="28" t="s">
        <v>44</v>
      </c>
      <c r="H53" s="31" t="s">
        <v>189</v>
      </c>
      <c r="I53" s="2">
        <v>0</v>
      </c>
      <c r="J53" s="2">
        <v>0</v>
      </c>
      <c r="K53" s="9">
        <v>0</v>
      </c>
    </row>
    <row r="54" spans="1:11">
      <c r="A54" s="7" t="s">
        <v>47</v>
      </c>
      <c r="B54" s="21" t="s">
        <v>122</v>
      </c>
      <c r="C54" s="9">
        <v>0</v>
      </c>
      <c r="D54" s="29"/>
      <c r="E54" s="29"/>
      <c r="F54" s="29"/>
      <c r="G54" s="28" t="s">
        <v>44</v>
      </c>
      <c r="H54" s="31" t="s">
        <v>190</v>
      </c>
      <c r="I54" s="2">
        <v>0</v>
      </c>
      <c r="J54" s="2">
        <v>0</v>
      </c>
      <c r="K54" s="9">
        <v>0</v>
      </c>
    </row>
    <row r="55" spans="1:11">
      <c r="A55" s="7" t="s">
        <v>47</v>
      </c>
      <c r="B55" s="21" t="s">
        <v>134</v>
      </c>
      <c r="C55" s="9">
        <v>0</v>
      </c>
      <c r="D55" s="29"/>
      <c r="E55" s="29"/>
      <c r="F55" s="29"/>
      <c r="G55" s="28" t="s">
        <v>45</v>
      </c>
      <c r="H55" s="31" t="s">
        <v>184</v>
      </c>
      <c r="I55" s="2">
        <v>0</v>
      </c>
      <c r="J55" s="2">
        <v>0</v>
      </c>
      <c r="K55" s="9">
        <v>0</v>
      </c>
    </row>
    <row r="56" spans="1:11">
      <c r="A56" s="7" t="s">
        <v>48</v>
      </c>
      <c r="B56" s="21" t="s">
        <v>137</v>
      </c>
      <c r="C56" s="9">
        <v>0</v>
      </c>
      <c r="D56" s="29"/>
      <c r="E56" s="29"/>
      <c r="F56" s="29"/>
      <c r="G56" s="28" t="s">
        <v>45</v>
      </c>
      <c r="H56" s="31" t="s">
        <v>185</v>
      </c>
      <c r="I56" s="2">
        <v>0</v>
      </c>
      <c r="J56" s="2">
        <v>0</v>
      </c>
      <c r="K56" s="9">
        <v>0</v>
      </c>
    </row>
    <row r="57" spans="1:11">
      <c r="A57" s="7" t="s">
        <v>48</v>
      </c>
      <c r="B57" s="21" t="s">
        <v>135</v>
      </c>
      <c r="C57" s="9">
        <v>0</v>
      </c>
      <c r="D57" s="29"/>
      <c r="E57" s="29"/>
      <c r="F57" s="29"/>
      <c r="G57" s="28" t="s">
        <v>45</v>
      </c>
      <c r="H57" s="31" t="s">
        <v>186</v>
      </c>
      <c r="I57" s="2">
        <v>0</v>
      </c>
      <c r="J57" s="2">
        <v>0</v>
      </c>
      <c r="K57" s="9">
        <v>0</v>
      </c>
    </row>
    <row r="58" spans="1:11">
      <c r="A58" s="7" t="s">
        <v>48</v>
      </c>
      <c r="B58" s="21" t="s">
        <v>136</v>
      </c>
      <c r="C58" s="9">
        <v>0</v>
      </c>
      <c r="D58" s="29"/>
      <c r="E58" s="29"/>
      <c r="F58" s="29"/>
      <c r="G58" s="28" t="s">
        <v>45</v>
      </c>
      <c r="H58" s="31" t="s">
        <v>187</v>
      </c>
      <c r="I58" s="2">
        <v>0</v>
      </c>
      <c r="J58" s="2">
        <v>0</v>
      </c>
      <c r="K58" s="9">
        <v>0</v>
      </c>
    </row>
    <row r="59" spans="1:11">
      <c r="A59" s="7" t="s">
        <v>48</v>
      </c>
      <c r="B59" s="21" t="s">
        <v>122</v>
      </c>
      <c r="C59" s="9">
        <v>0</v>
      </c>
      <c r="D59" s="29"/>
      <c r="E59" s="29"/>
      <c r="F59" s="29"/>
      <c r="G59" s="28" t="s">
        <v>45</v>
      </c>
      <c r="H59" s="31" t="s">
        <v>188</v>
      </c>
      <c r="I59" s="2">
        <v>0</v>
      </c>
      <c r="J59" s="2">
        <v>0</v>
      </c>
      <c r="K59" s="9">
        <v>0</v>
      </c>
    </row>
    <row r="60" spans="1:11">
      <c r="A60" s="7" t="s">
        <v>48</v>
      </c>
      <c r="B60" s="21" t="s">
        <v>134</v>
      </c>
      <c r="C60" s="9">
        <v>0</v>
      </c>
      <c r="D60" s="29"/>
      <c r="E60" s="29"/>
      <c r="F60" s="29"/>
      <c r="G60" s="28" t="s">
        <v>45</v>
      </c>
      <c r="H60" s="31" t="s">
        <v>189</v>
      </c>
      <c r="I60" s="2">
        <v>0</v>
      </c>
      <c r="J60" s="2">
        <v>0</v>
      </c>
      <c r="K60" s="9">
        <v>0</v>
      </c>
    </row>
    <row r="61" spans="1:11">
      <c r="D61" s="29"/>
      <c r="E61" s="29"/>
      <c r="F61" s="29"/>
      <c r="G61" s="28" t="s">
        <v>45</v>
      </c>
      <c r="H61" s="31" t="s">
        <v>190</v>
      </c>
      <c r="I61" s="2">
        <v>0</v>
      </c>
      <c r="J61" s="2">
        <v>0</v>
      </c>
      <c r="K61" s="9">
        <v>0</v>
      </c>
    </row>
    <row r="62" spans="1:11">
      <c r="D62" s="29"/>
      <c r="E62" s="29"/>
      <c r="F62" s="29"/>
      <c r="G62" s="28" t="s">
        <v>46</v>
      </c>
      <c r="H62" s="31" t="s">
        <v>184</v>
      </c>
      <c r="I62" s="2">
        <v>0</v>
      </c>
      <c r="J62" s="2">
        <v>0</v>
      </c>
      <c r="K62" s="9">
        <v>0</v>
      </c>
    </row>
    <row r="63" spans="1:11">
      <c r="D63" s="29"/>
      <c r="E63" s="29"/>
      <c r="F63" s="29"/>
      <c r="G63" s="28" t="s">
        <v>46</v>
      </c>
      <c r="H63" s="31" t="s">
        <v>185</v>
      </c>
      <c r="I63" s="2">
        <v>0</v>
      </c>
      <c r="J63" s="2">
        <v>0</v>
      </c>
      <c r="K63" s="9">
        <v>0</v>
      </c>
    </row>
    <row r="64" spans="1:11">
      <c r="D64" s="29"/>
      <c r="E64" s="29"/>
      <c r="F64" s="29"/>
      <c r="G64" s="28" t="s">
        <v>46</v>
      </c>
      <c r="H64" s="31" t="s">
        <v>186</v>
      </c>
      <c r="I64" s="2">
        <v>0</v>
      </c>
      <c r="J64" s="2">
        <v>0</v>
      </c>
      <c r="K64" s="9">
        <v>0</v>
      </c>
    </row>
    <row r="65" spans="4:11">
      <c r="D65" s="29"/>
      <c r="E65" s="29"/>
      <c r="F65" s="29"/>
      <c r="G65" s="28" t="s">
        <v>46</v>
      </c>
      <c r="H65" s="31" t="s">
        <v>187</v>
      </c>
      <c r="I65" s="2">
        <v>0</v>
      </c>
      <c r="J65" s="2">
        <v>0</v>
      </c>
      <c r="K65" s="9">
        <v>0</v>
      </c>
    </row>
    <row r="66" spans="4:11">
      <c r="D66" s="29"/>
      <c r="E66" s="29"/>
      <c r="F66" s="29"/>
      <c r="G66" s="28" t="s">
        <v>46</v>
      </c>
      <c r="H66" s="31" t="s">
        <v>188</v>
      </c>
      <c r="I66" s="2">
        <v>0</v>
      </c>
      <c r="J66" s="2">
        <v>0</v>
      </c>
      <c r="K66" s="9">
        <v>0</v>
      </c>
    </row>
    <row r="67" spans="4:11">
      <c r="D67" s="29"/>
      <c r="E67" s="29"/>
      <c r="F67" s="29"/>
      <c r="G67" s="28" t="s">
        <v>46</v>
      </c>
      <c r="H67" s="31" t="s">
        <v>189</v>
      </c>
      <c r="I67" s="2">
        <v>0</v>
      </c>
      <c r="J67" s="2">
        <v>0</v>
      </c>
      <c r="K67" s="9">
        <v>0</v>
      </c>
    </row>
    <row r="68" spans="4:11">
      <c r="D68" s="29"/>
      <c r="E68" s="29"/>
      <c r="F68" s="29"/>
      <c r="G68" s="28" t="s">
        <v>46</v>
      </c>
      <c r="H68" s="31" t="s">
        <v>190</v>
      </c>
      <c r="I68" s="2">
        <v>0</v>
      </c>
      <c r="J68" s="2">
        <v>0</v>
      </c>
      <c r="K68" s="9">
        <v>0</v>
      </c>
    </row>
    <row r="69" spans="4:11">
      <c r="D69" s="29"/>
      <c r="E69" s="29"/>
      <c r="F69" s="29"/>
      <c r="G69" s="28" t="s">
        <v>47</v>
      </c>
      <c r="H69" s="31" t="s">
        <v>184</v>
      </c>
      <c r="I69" s="2">
        <v>0</v>
      </c>
      <c r="J69" s="2">
        <v>0</v>
      </c>
      <c r="K69" s="9">
        <v>0</v>
      </c>
    </row>
    <row r="70" spans="4:11">
      <c r="D70" s="29"/>
      <c r="E70" s="29"/>
      <c r="F70" s="29"/>
      <c r="G70" s="28" t="s">
        <v>47</v>
      </c>
      <c r="H70" s="31" t="s">
        <v>185</v>
      </c>
      <c r="I70" s="2">
        <v>0</v>
      </c>
      <c r="J70" s="2">
        <v>0</v>
      </c>
      <c r="K70" s="9">
        <v>0</v>
      </c>
    </row>
    <row r="71" spans="4:11">
      <c r="D71" s="29"/>
      <c r="E71" s="29"/>
      <c r="F71" s="29"/>
      <c r="G71" s="28" t="s">
        <v>47</v>
      </c>
      <c r="H71" s="31" t="s">
        <v>186</v>
      </c>
      <c r="I71" s="2">
        <v>0</v>
      </c>
      <c r="J71" s="2">
        <v>0</v>
      </c>
      <c r="K71" s="9">
        <v>0</v>
      </c>
    </row>
    <row r="72" spans="4:11">
      <c r="D72" s="29"/>
      <c r="E72" s="29"/>
      <c r="F72" s="29"/>
      <c r="G72" s="28" t="s">
        <v>47</v>
      </c>
      <c r="H72" s="31" t="s">
        <v>187</v>
      </c>
      <c r="I72" s="2">
        <v>0</v>
      </c>
      <c r="J72" s="2">
        <v>0</v>
      </c>
      <c r="K72" s="9">
        <v>0</v>
      </c>
    </row>
    <row r="73" spans="4:11">
      <c r="D73" s="29"/>
      <c r="E73" s="29"/>
      <c r="F73" s="29"/>
      <c r="G73" s="28" t="s">
        <v>47</v>
      </c>
      <c r="H73" s="31" t="s">
        <v>188</v>
      </c>
      <c r="I73" s="2">
        <v>0</v>
      </c>
      <c r="J73" s="2">
        <v>0</v>
      </c>
      <c r="K73" s="9">
        <v>0</v>
      </c>
    </row>
    <row r="74" spans="4:11">
      <c r="D74" s="29"/>
      <c r="E74" s="29"/>
      <c r="F74" s="29"/>
      <c r="G74" s="28" t="s">
        <v>47</v>
      </c>
      <c r="H74" s="31" t="s">
        <v>189</v>
      </c>
      <c r="I74" s="2">
        <v>0</v>
      </c>
      <c r="J74" s="2">
        <v>0</v>
      </c>
      <c r="K74" s="9">
        <v>0</v>
      </c>
    </row>
    <row r="75" spans="4:11">
      <c r="D75" s="29"/>
      <c r="E75" s="29"/>
      <c r="F75" s="29"/>
      <c r="G75" s="28" t="s">
        <v>47</v>
      </c>
      <c r="H75" s="31" t="s">
        <v>190</v>
      </c>
      <c r="I75" s="2">
        <v>0</v>
      </c>
      <c r="J75" s="2">
        <v>0</v>
      </c>
      <c r="K75" s="9">
        <v>0</v>
      </c>
    </row>
    <row r="76" spans="4:11">
      <c r="D76" s="29"/>
      <c r="E76" s="29"/>
      <c r="F76" s="29"/>
      <c r="G76" s="28" t="s">
        <v>48</v>
      </c>
      <c r="H76" s="31" t="s">
        <v>184</v>
      </c>
      <c r="I76" s="2">
        <v>0</v>
      </c>
      <c r="J76" s="2">
        <v>0</v>
      </c>
      <c r="K76" s="9">
        <v>0</v>
      </c>
    </row>
    <row r="77" spans="4:11">
      <c r="D77" s="29"/>
      <c r="E77" s="29"/>
      <c r="F77" s="29"/>
      <c r="G77" s="28" t="s">
        <v>48</v>
      </c>
      <c r="H77" s="31" t="s">
        <v>185</v>
      </c>
      <c r="I77" s="2">
        <v>0</v>
      </c>
      <c r="J77" s="2">
        <v>0</v>
      </c>
      <c r="K77" s="9">
        <v>0</v>
      </c>
    </row>
    <row r="78" spans="4:11">
      <c r="D78" s="29"/>
      <c r="E78" s="29"/>
      <c r="F78" s="29"/>
      <c r="G78" s="28" t="s">
        <v>48</v>
      </c>
      <c r="H78" s="31" t="s">
        <v>186</v>
      </c>
      <c r="I78" s="2">
        <v>0</v>
      </c>
      <c r="J78" s="2">
        <v>0</v>
      </c>
      <c r="K78" s="9">
        <v>0</v>
      </c>
    </row>
    <row r="79" spans="4:11">
      <c r="D79" s="29"/>
      <c r="E79" s="29"/>
      <c r="F79" s="29"/>
      <c r="G79" s="28" t="s">
        <v>48</v>
      </c>
      <c r="H79" s="31" t="s">
        <v>187</v>
      </c>
      <c r="I79" s="2">
        <v>0</v>
      </c>
      <c r="J79" s="2">
        <v>0</v>
      </c>
      <c r="K79" s="9">
        <v>0</v>
      </c>
    </row>
    <row r="80" spans="4:11">
      <c r="D80" s="29"/>
      <c r="E80" s="29"/>
      <c r="F80" s="29"/>
      <c r="G80" s="28" t="s">
        <v>48</v>
      </c>
      <c r="H80" s="31" t="s">
        <v>188</v>
      </c>
      <c r="I80" s="2">
        <v>0</v>
      </c>
      <c r="J80" s="2">
        <v>0</v>
      </c>
      <c r="K80" s="9">
        <v>0</v>
      </c>
    </row>
    <row r="81" spans="4:11">
      <c r="D81" s="29"/>
      <c r="E81" s="29"/>
      <c r="F81" s="29"/>
      <c r="G81" s="28" t="s">
        <v>48</v>
      </c>
      <c r="H81" s="31" t="s">
        <v>189</v>
      </c>
      <c r="I81" s="2">
        <v>0</v>
      </c>
      <c r="J81" s="2">
        <v>0</v>
      </c>
      <c r="K81" s="9">
        <v>0</v>
      </c>
    </row>
    <row r="82" spans="4:11">
      <c r="D82" s="29"/>
      <c r="E82" s="29"/>
      <c r="F82" s="29"/>
      <c r="G82" s="28" t="s">
        <v>48</v>
      </c>
      <c r="H82" s="31" t="s">
        <v>190</v>
      </c>
      <c r="I82" s="2">
        <v>0</v>
      </c>
      <c r="J82" s="2">
        <v>0</v>
      </c>
      <c r="K82" s="9">
        <v>0</v>
      </c>
    </row>
  </sheetData>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70"/>
  <sheetViews>
    <sheetView zoomScale="90" zoomScaleNormal="90" workbookViewId="0">
      <pane xSplit="3" topLeftCell="D1" activePane="topRight" state="frozen"/>
      <selection pane="topRight" activeCell="A12" sqref="A12:XFD12"/>
    </sheetView>
  </sheetViews>
  <sheetFormatPr defaultColWidth="9.140625" defaultRowHeight="15"/>
  <cols>
    <col min="1" max="1" width="11.7109375" style="7" customWidth="1"/>
    <col min="2" max="5" width="11" style="7" customWidth="1"/>
    <col min="6" max="6" width="19.5703125" style="9" customWidth="1"/>
    <col min="7" max="7" width="17.85546875" style="9" customWidth="1"/>
    <col min="8" max="9" width="19.7109375" style="9" customWidth="1"/>
    <col min="10" max="11" width="17" style="9" customWidth="1"/>
    <col min="12" max="12" width="20.5703125" style="9" customWidth="1"/>
    <col min="13" max="13" width="16.42578125" style="9" customWidth="1"/>
    <col min="14" max="14" width="18.5703125" style="9" customWidth="1"/>
    <col min="15" max="15" width="12" style="9" customWidth="1"/>
    <col min="16" max="16" width="15" style="9" customWidth="1"/>
    <col min="17" max="17" width="27.28515625" style="9" customWidth="1"/>
    <col min="18" max="18" width="21.7109375" style="9" customWidth="1"/>
    <col min="19" max="19" width="21.5703125" style="9" customWidth="1"/>
    <col min="20" max="20" width="31.7109375" style="9" customWidth="1"/>
    <col min="21" max="22" width="21.5703125" style="9" customWidth="1"/>
    <col min="23" max="23" width="16.85546875" style="9" customWidth="1"/>
    <col min="24" max="1024" width="9.140625" style="7"/>
  </cols>
  <sheetData>
    <row r="1" spans="1:23" s="10" customFormat="1" ht="66.75" customHeight="1">
      <c r="A1" s="10" t="s">
        <v>70</v>
      </c>
      <c r="F1" s="10" t="s">
        <v>296</v>
      </c>
      <c r="G1" s="10" t="s">
        <v>296</v>
      </c>
      <c r="H1" s="10" t="s">
        <v>296</v>
      </c>
      <c r="I1" s="10" t="s">
        <v>296</v>
      </c>
      <c r="J1" s="10" t="s">
        <v>297</v>
      </c>
      <c r="K1" s="10" t="s">
        <v>138</v>
      </c>
      <c r="L1" s="10" t="s">
        <v>138</v>
      </c>
    </row>
    <row r="2" spans="1:23" s="10" customFormat="1" ht="66.75" customHeight="1">
      <c r="A2" s="10" t="s">
        <v>77</v>
      </c>
      <c r="B2" s="10" t="s">
        <v>298</v>
      </c>
      <c r="C2" s="10" t="s">
        <v>299</v>
      </c>
      <c r="D2" s="10" t="s">
        <v>300</v>
      </c>
      <c r="E2" s="10" t="s">
        <v>301</v>
      </c>
      <c r="F2" s="4" t="s">
        <v>302</v>
      </c>
      <c r="G2" s="4" t="s">
        <v>303</v>
      </c>
      <c r="H2" s="4" t="s">
        <v>303</v>
      </c>
      <c r="I2" s="4" t="s">
        <v>303</v>
      </c>
      <c r="J2" s="10" t="s">
        <v>304</v>
      </c>
      <c r="K2" s="10" t="s">
        <v>305</v>
      </c>
      <c r="L2" s="10" t="s">
        <v>306</v>
      </c>
      <c r="M2" s="10" t="s">
        <v>307</v>
      </c>
    </row>
    <row r="4" spans="1:23">
      <c r="A4" s="7" t="s">
        <v>99</v>
      </c>
      <c r="F4" s="9" t="s">
        <v>308</v>
      </c>
      <c r="G4" s="9" t="s">
        <v>308</v>
      </c>
      <c r="H4" s="9" t="s">
        <v>308</v>
      </c>
      <c r="I4" s="9" t="s">
        <v>308</v>
      </c>
      <c r="J4" s="9" t="s">
        <v>308</v>
      </c>
      <c r="K4" s="9" t="s">
        <v>26</v>
      </c>
      <c r="L4" s="9" t="s">
        <v>309</v>
      </c>
      <c r="M4" s="9" t="s">
        <v>19</v>
      </c>
    </row>
    <row r="5" spans="1:23" s="14" customFormat="1" ht="11.25">
      <c r="A5" s="14" t="s">
        <v>106</v>
      </c>
      <c r="B5" s="14" t="s">
        <v>310</v>
      </c>
      <c r="C5" s="14" t="s">
        <v>311</v>
      </c>
      <c r="D5" s="14" t="s">
        <v>312</v>
      </c>
      <c r="E5" s="14" t="s">
        <v>313</v>
      </c>
      <c r="F5" s="16" t="s">
        <v>314</v>
      </c>
      <c r="G5" s="16" t="s">
        <v>315</v>
      </c>
      <c r="H5" s="16" t="s">
        <v>316</v>
      </c>
      <c r="I5" s="16" t="s">
        <v>317</v>
      </c>
      <c r="J5" s="16" t="s">
        <v>318</v>
      </c>
      <c r="K5" s="16" t="s">
        <v>319</v>
      </c>
      <c r="L5" s="16" t="s">
        <v>320</v>
      </c>
      <c r="M5" s="16" t="s">
        <v>321</v>
      </c>
      <c r="N5" s="16"/>
      <c r="O5" s="16"/>
      <c r="P5" s="16"/>
      <c r="Q5" s="16"/>
      <c r="R5" s="16"/>
      <c r="S5" s="16"/>
      <c r="T5" s="16"/>
      <c r="U5" s="16"/>
      <c r="V5" s="16"/>
      <c r="W5" s="16"/>
    </row>
    <row r="6" spans="1:23">
      <c r="A6" s="7" t="s">
        <v>38</v>
      </c>
      <c r="B6" s="7" t="s">
        <v>322</v>
      </c>
      <c r="C6" s="7" t="s">
        <v>323</v>
      </c>
      <c r="D6" s="7" t="s">
        <v>324</v>
      </c>
      <c r="E6" s="7" t="s">
        <v>325</v>
      </c>
      <c r="F6" s="17"/>
      <c r="K6" s="9">
        <v>0.05</v>
      </c>
      <c r="L6" s="9">
        <v>0.5</v>
      </c>
      <c r="M6" s="9">
        <v>576</v>
      </c>
    </row>
    <row r="7" spans="1:23">
      <c r="A7" s="7" t="s">
        <v>38</v>
      </c>
      <c r="B7" s="7" t="s">
        <v>326</v>
      </c>
      <c r="C7" s="7" t="s">
        <v>327</v>
      </c>
      <c r="D7" s="7" t="s">
        <v>324</v>
      </c>
      <c r="E7" s="7" t="s">
        <v>325</v>
      </c>
      <c r="F7" s="17"/>
      <c r="K7" s="9">
        <v>0.05</v>
      </c>
      <c r="L7" s="9">
        <v>0.5</v>
      </c>
      <c r="M7" s="9">
        <v>576</v>
      </c>
    </row>
    <row r="8" spans="1:23">
      <c r="A8" s="7" t="s">
        <v>38</v>
      </c>
      <c r="B8" s="7" t="s">
        <v>328</v>
      </c>
      <c r="C8" s="7" t="s">
        <v>323</v>
      </c>
      <c r="D8" s="7" t="s">
        <v>324</v>
      </c>
      <c r="E8" s="7" t="s">
        <v>329</v>
      </c>
      <c r="F8" s="17">
        <v>1.9115312474500901</v>
      </c>
      <c r="G8" s="9">
        <v>3.1234386858258901E-2</v>
      </c>
      <c r="H8" s="9">
        <v>3.1234386858258901E-2</v>
      </c>
      <c r="I8" s="9">
        <v>4.9850656854538697E-2</v>
      </c>
      <c r="J8" s="9">
        <v>0.51142971172098295</v>
      </c>
      <c r="L8" s="9">
        <v>5</v>
      </c>
      <c r="M8" s="9">
        <v>658</v>
      </c>
    </row>
    <row r="9" spans="1:23">
      <c r="A9" s="7" t="s">
        <v>38</v>
      </c>
      <c r="B9" s="7" t="s">
        <v>330</v>
      </c>
      <c r="C9" s="7" t="s">
        <v>327</v>
      </c>
      <c r="D9" s="7" t="s">
        <v>324</v>
      </c>
      <c r="E9" s="7" t="s">
        <v>329</v>
      </c>
      <c r="F9" s="17">
        <v>3.24187720968968</v>
      </c>
      <c r="G9" s="9">
        <v>2.5949243629092199E-2</v>
      </c>
      <c r="H9" s="9">
        <v>2.5949243629092199E-2</v>
      </c>
      <c r="I9" s="9">
        <v>1.8177404901413698E-2</v>
      </c>
      <c r="J9" s="9">
        <v>0.47091987796211399</v>
      </c>
      <c r="L9" s="9">
        <v>5</v>
      </c>
      <c r="M9" s="9">
        <v>658</v>
      </c>
    </row>
    <row r="10" spans="1:23">
      <c r="A10" s="7" t="s">
        <v>38</v>
      </c>
      <c r="B10" s="7" t="s">
        <v>331</v>
      </c>
      <c r="C10" s="7" t="s">
        <v>323</v>
      </c>
      <c r="D10" s="7" t="s">
        <v>332</v>
      </c>
      <c r="E10" s="7" t="s">
        <v>329</v>
      </c>
      <c r="F10" s="17">
        <v>1.9115312474500901</v>
      </c>
      <c r="G10" s="9">
        <v>3.1234386858258901E-2</v>
      </c>
      <c r="H10" s="9">
        <v>3.1234386858258901E-2</v>
      </c>
      <c r="I10" s="9">
        <v>4.9850656854538697E-2</v>
      </c>
      <c r="J10" s="9">
        <v>0.488570288279017</v>
      </c>
      <c r="L10" s="9">
        <v>15</v>
      </c>
      <c r="M10" s="9">
        <v>754</v>
      </c>
    </row>
    <row r="11" spans="1:23">
      <c r="A11" s="7" t="s">
        <v>38</v>
      </c>
      <c r="B11" s="7" t="s">
        <v>333</v>
      </c>
      <c r="C11" s="7" t="s">
        <v>327</v>
      </c>
      <c r="D11" s="7" t="s">
        <v>332</v>
      </c>
      <c r="E11" s="7" t="s">
        <v>329</v>
      </c>
      <c r="F11" s="17">
        <v>3.24187720968968</v>
      </c>
      <c r="G11" s="9">
        <v>2.5949243629092199E-2</v>
      </c>
      <c r="H11" s="9">
        <v>2.5949243629092199E-2</v>
      </c>
      <c r="I11" s="9">
        <v>1.8177404901413698E-2</v>
      </c>
      <c r="J11" s="9">
        <v>0.52908012203788601</v>
      </c>
      <c r="L11" s="9">
        <v>15</v>
      </c>
      <c r="M11" s="9">
        <v>754</v>
      </c>
    </row>
    <row r="12" spans="1:23">
      <c r="A12" s="7" t="s">
        <v>39</v>
      </c>
      <c r="B12" s="7" t="s">
        <v>322</v>
      </c>
      <c r="C12" s="7" t="s">
        <v>323</v>
      </c>
      <c r="D12" s="7" t="s">
        <v>324</v>
      </c>
      <c r="E12" s="7" t="s">
        <v>325</v>
      </c>
      <c r="F12" s="17"/>
      <c r="K12" s="9">
        <v>0.05</v>
      </c>
      <c r="L12" s="9">
        <v>0.5</v>
      </c>
      <c r="M12" s="9">
        <v>65</v>
      </c>
    </row>
    <row r="13" spans="1:23">
      <c r="A13" s="7" t="s">
        <v>39</v>
      </c>
      <c r="B13" s="7" t="s">
        <v>326</v>
      </c>
      <c r="C13" s="7" t="s">
        <v>327</v>
      </c>
      <c r="D13" s="7" t="s">
        <v>324</v>
      </c>
      <c r="E13" s="7" t="s">
        <v>325</v>
      </c>
      <c r="F13" s="17"/>
      <c r="K13" s="9">
        <v>0.05</v>
      </c>
      <c r="L13" s="9">
        <v>0.5</v>
      </c>
      <c r="M13" s="9">
        <v>65</v>
      </c>
    </row>
    <row r="14" spans="1:23">
      <c r="A14" s="7" t="s">
        <v>39</v>
      </c>
      <c r="B14" s="7" t="s">
        <v>328</v>
      </c>
      <c r="C14" s="7" t="s">
        <v>323</v>
      </c>
      <c r="D14" s="7" t="s">
        <v>324</v>
      </c>
      <c r="E14" s="7" t="s">
        <v>329</v>
      </c>
      <c r="F14" s="17">
        <v>1.9115312474500901</v>
      </c>
      <c r="G14" s="9">
        <v>3.1234386858258901E-2</v>
      </c>
      <c r="H14" s="9">
        <v>3.1234386858258901E-2</v>
      </c>
      <c r="I14" s="9">
        <v>4.9850656854538697E-2</v>
      </c>
      <c r="J14" s="9">
        <v>0.51142971172098295</v>
      </c>
      <c r="L14" s="9">
        <v>5</v>
      </c>
      <c r="M14" s="9">
        <v>200</v>
      </c>
    </row>
    <row r="15" spans="1:23">
      <c r="A15" s="7" t="s">
        <v>39</v>
      </c>
      <c r="B15" s="7" t="s">
        <v>330</v>
      </c>
      <c r="C15" s="7" t="s">
        <v>327</v>
      </c>
      <c r="D15" s="7" t="s">
        <v>324</v>
      </c>
      <c r="E15" s="7" t="s">
        <v>329</v>
      </c>
      <c r="F15" s="17">
        <v>3.24187720968968</v>
      </c>
      <c r="G15" s="9">
        <v>2.5949243629092199E-2</v>
      </c>
      <c r="H15" s="9">
        <v>2.5949243629092199E-2</v>
      </c>
      <c r="I15" s="9">
        <v>1.8177404901413698E-2</v>
      </c>
      <c r="J15" s="9">
        <v>0.47091987796211399</v>
      </c>
      <c r="L15" s="9">
        <v>5</v>
      </c>
      <c r="M15" s="9">
        <v>200</v>
      </c>
    </row>
    <row r="16" spans="1:23">
      <c r="A16" s="7" t="s">
        <v>39</v>
      </c>
      <c r="B16" s="7" t="s">
        <v>331</v>
      </c>
      <c r="C16" s="7" t="s">
        <v>323</v>
      </c>
      <c r="D16" s="7" t="s">
        <v>332</v>
      </c>
      <c r="E16" s="7" t="s">
        <v>329</v>
      </c>
      <c r="F16" s="17">
        <v>1.9115312474500901</v>
      </c>
      <c r="G16" s="9">
        <v>3.1234386858258901E-2</v>
      </c>
      <c r="H16" s="9">
        <v>3.1234386858258901E-2</v>
      </c>
      <c r="I16" s="9">
        <v>4.9850656854538697E-2</v>
      </c>
      <c r="J16" s="9">
        <v>0.488570288279017</v>
      </c>
      <c r="L16" s="9">
        <v>15</v>
      </c>
      <c r="M16" s="9">
        <v>280</v>
      </c>
    </row>
    <row r="17" spans="1:13">
      <c r="A17" s="7" t="s">
        <v>39</v>
      </c>
      <c r="B17" s="7" t="s">
        <v>333</v>
      </c>
      <c r="C17" s="7" t="s">
        <v>327</v>
      </c>
      <c r="D17" s="7" t="s">
        <v>332</v>
      </c>
      <c r="E17" s="7" t="s">
        <v>329</v>
      </c>
      <c r="F17" s="17">
        <v>3.24187720968968</v>
      </c>
      <c r="G17" s="9">
        <v>2.5949243629092199E-2</v>
      </c>
      <c r="H17" s="9">
        <v>2.5949243629092199E-2</v>
      </c>
      <c r="I17" s="9">
        <v>1.8177404901413698E-2</v>
      </c>
      <c r="J17" s="9">
        <v>0.52908012203788601</v>
      </c>
      <c r="L17" s="9">
        <v>15</v>
      </c>
      <c r="M17" s="9">
        <v>125</v>
      </c>
    </row>
    <row r="18" spans="1:13">
      <c r="A18" s="7" t="s">
        <v>40</v>
      </c>
      <c r="B18" s="7" t="s">
        <v>322</v>
      </c>
      <c r="C18" s="7" t="s">
        <v>323</v>
      </c>
      <c r="D18" s="7" t="s">
        <v>324</v>
      </c>
      <c r="E18" s="7" t="s">
        <v>325</v>
      </c>
      <c r="F18" s="17"/>
      <c r="K18" s="9">
        <v>0.05</v>
      </c>
      <c r="L18" s="9">
        <v>0.5</v>
      </c>
      <c r="M18" s="9">
        <v>810</v>
      </c>
    </row>
    <row r="19" spans="1:13">
      <c r="A19" s="7" t="s">
        <v>40</v>
      </c>
      <c r="B19" s="7" t="s">
        <v>326</v>
      </c>
      <c r="C19" s="7" t="s">
        <v>327</v>
      </c>
      <c r="D19" s="7" t="s">
        <v>324</v>
      </c>
      <c r="E19" s="7" t="s">
        <v>325</v>
      </c>
      <c r="F19" s="17"/>
      <c r="K19" s="9">
        <v>0.05</v>
      </c>
      <c r="L19" s="9">
        <v>0.5</v>
      </c>
      <c r="M19" s="9">
        <v>270</v>
      </c>
    </row>
    <row r="20" spans="1:13">
      <c r="A20" s="7" t="s">
        <v>40</v>
      </c>
      <c r="B20" s="7" t="s">
        <v>328</v>
      </c>
      <c r="C20" s="7" t="s">
        <v>323</v>
      </c>
      <c r="D20" s="7" t="s">
        <v>324</v>
      </c>
      <c r="E20" s="7" t="s">
        <v>329</v>
      </c>
      <c r="F20" s="17">
        <v>1.9115312474500901</v>
      </c>
      <c r="G20" s="9">
        <v>3.1234386858258901E-2</v>
      </c>
      <c r="H20" s="9">
        <v>3.1234386858258901E-2</v>
      </c>
      <c r="I20" s="9">
        <v>4.9850656854538697E-2</v>
      </c>
      <c r="J20" s="9">
        <v>0.51142971172098295</v>
      </c>
      <c r="L20" s="9">
        <v>5</v>
      </c>
      <c r="M20" s="9">
        <v>140</v>
      </c>
    </row>
    <row r="21" spans="1:13">
      <c r="A21" s="7" t="s">
        <v>40</v>
      </c>
      <c r="B21" s="7" t="s">
        <v>330</v>
      </c>
      <c r="C21" s="7" t="s">
        <v>327</v>
      </c>
      <c r="D21" s="7" t="s">
        <v>324</v>
      </c>
      <c r="E21" s="7" t="s">
        <v>329</v>
      </c>
      <c r="F21" s="17">
        <v>3.24187720968968</v>
      </c>
      <c r="G21" s="9">
        <v>2.5949243629092199E-2</v>
      </c>
      <c r="H21" s="9">
        <v>2.5949243629092199E-2</v>
      </c>
      <c r="I21" s="9">
        <v>1.8177404901413698E-2</v>
      </c>
      <c r="J21" s="9">
        <v>0.47091987796211399</v>
      </c>
      <c r="L21" s="9">
        <v>5</v>
      </c>
      <c r="M21" s="9">
        <v>140</v>
      </c>
    </row>
    <row r="22" spans="1:13">
      <c r="A22" s="7" t="s">
        <v>40</v>
      </c>
      <c r="B22" s="7" t="s">
        <v>331</v>
      </c>
      <c r="C22" s="7" t="s">
        <v>323</v>
      </c>
      <c r="D22" s="7" t="s">
        <v>332</v>
      </c>
      <c r="E22" s="7" t="s">
        <v>329</v>
      </c>
      <c r="F22" s="17">
        <v>1.9115312474500901</v>
      </c>
      <c r="G22" s="9">
        <v>3.1234386858258901E-2</v>
      </c>
      <c r="H22" s="9">
        <v>3.1234386858258901E-2</v>
      </c>
      <c r="I22" s="9">
        <v>4.9850656854538697E-2</v>
      </c>
      <c r="J22" s="9">
        <v>0.488570288279017</v>
      </c>
      <c r="L22" s="9">
        <v>15</v>
      </c>
      <c r="M22" s="9">
        <v>400</v>
      </c>
    </row>
    <row r="23" spans="1:13">
      <c r="A23" s="7" t="s">
        <v>40</v>
      </c>
      <c r="B23" s="7" t="s">
        <v>333</v>
      </c>
      <c r="C23" s="7" t="s">
        <v>327</v>
      </c>
      <c r="D23" s="7" t="s">
        <v>332</v>
      </c>
      <c r="E23" s="7" t="s">
        <v>329</v>
      </c>
      <c r="F23" s="17">
        <v>3.24187720968968</v>
      </c>
      <c r="G23" s="9">
        <v>2.5949243629092199E-2</v>
      </c>
      <c r="H23" s="9">
        <v>2.5949243629092199E-2</v>
      </c>
      <c r="I23" s="9">
        <v>1.8177404901413698E-2</v>
      </c>
      <c r="J23" s="9">
        <v>0.52908012203788601</v>
      </c>
      <c r="L23" s="9">
        <v>15</v>
      </c>
      <c r="M23" s="9">
        <v>400</v>
      </c>
    </row>
    <row r="24" spans="1:13">
      <c r="A24" s="7" t="s">
        <v>41</v>
      </c>
      <c r="B24" s="7" t="s">
        <v>322</v>
      </c>
      <c r="C24" s="7" t="s">
        <v>323</v>
      </c>
      <c r="D24" s="7" t="s">
        <v>324</v>
      </c>
      <c r="E24" s="7" t="s">
        <v>325</v>
      </c>
      <c r="F24" s="17"/>
      <c r="K24" s="9">
        <v>0.05</v>
      </c>
      <c r="L24" s="9">
        <v>0.5</v>
      </c>
      <c r="M24" s="9">
        <v>65</v>
      </c>
    </row>
    <row r="25" spans="1:13">
      <c r="A25" s="7" t="s">
        <v>41</v>
      </c>
      <c r="B25" s="7" t="s">
        <v>326</v>
      </c>
      <c r="C25" s="7" t="s">
        <v>327</v>
      </c>
      <c r="D25" s="7" t="s">
        <v>324</v>
      </c>
      <c r="E25" s="7" t="s">
        <v>325</v>
      </c>
      <c r="F25" s="17"/>
      <c r="K25" s="9">
        <v>0.05</v>
      </c>
      <c r="L25" s="9">
        <v>0.5</v>
      </c>
      <c r="M25" s="9">
        <v>65</v>
      </c>
    </row>
    <row r="26" spans="1:13">
      <c r="A26" s="7" t="s">
        <v>41</v>
      </c>
      <c r="B26" s="7" t="s">
        <v>328</v>
      </c>
      <c r="C26" s="7" t="s">
        <v>323</v>
      </c>
      <c r="D26" s="7" t="s">
        <v>324</v>
      </c>
      <c r="E26" s="7" t="s">
        <v>329</v>
      </c>
      <c r="F26" s="17">
        <v>1.9115312474500901</v>
      </c>
      <c r="G26" s="9">
        <v>3.1234386858258901E-2</v>
      </c>
      <c r="H26" s="9">
        <v>3.1234386858258901E-2</v>
      </c>
      <c r="I26" s="9">
        <v>4.9850656854538697E-2</v>
      </c>
      <c r="J26" s="9">
        <v>0.51142971172098295</v>
      </c>
      <c r="L26" s="9">
        <v>5</v>
      </c>
      <c r="M26" s="9">
        <v>200</v>
      </c>
    </row>
    <row r="27" spans="1:13">
      <c r="A27" s="7" t="s">
        <v>41</v>
      </c>
      <c r="B27" s="7" t="s">
        <v>330</v>
      </c>
      <c r="C27" s="7" t="s">
        <v>327</v>
      </c>
      <c r="D27" s="7" t="s">
        <v>324</v>
      </c>
      <c r="E27" s="7" t="s">
        <v>329</v>
      </c>
      <c r="F27" s="17">
        <v>3.24187720968968</v>
      </c>
      <c r="G27" s="9">
        <v>2.5949243629092199E-2</v>
      </c>
      <c r="H27" s="9">
        <v>2.5949243629092199E-2</v>
      </c>
      <c r="I27" s="9">
        <v>1.8177404901413698E-2</v>
      </c>
      <c r="J27" s="9">
        <v>0.47091987796211399</v>
      </c>
      <c r="L27" s="9">
        <v>5</v>
      </c>
      <c r="M27" s="9">
        <v>200</v>
      </c>
    </row>
    <row r="28" spans="1:13">
      <c r="A28" s="7" t="s">
        <v>41</v>
      </c>
      <c r="B28" s="7" t="s">
        <v>331</v>
      </c>
      <c r="C28" s="7" t="s">
        <v>323</v>
      </c>
      <c r="D28" s="7" t="s">
        <v>332</v>
      </c>
      <c r="E28" s="7" t="s">
        <v>329</v>
      </c>
      <c r="F28" s="17">
        <v>1.9115312474500901</v>
      </c>
      <c r="G28" s="9">
        <v>3.1234386858258901E-2</v>
      </c>
      <c r="H28" s="9">
        <v>3.1234386858258901E-2</v>
      </c>
      <c r="I28" s="9">
        <v>4.9850656854538697E-2</v>
      </c>
      <c r="J28" s="9">
        <v>0.488570288279017</v>
      </c>
      <c r="L28" s="9">
        <v>15</v>
      </c>
      <c r="M28" s="9">
        <v>280</v>
      </c>
    </row>
    <row r="29" spans="1:13">
      <c r="A29" s="7" t="s">
        <v>41</v>
      </c>
      <c r="B29" s="7" t="s">
        <v>333</v>
      </c>
      <c r="C29" s="7" t="s">
        <v>327</v>
      </c>
      <c r="D29" s="7" t="s">
        <v>332</v>
      </c>
      <c r="E29" s="7" t="s">
        <v>329</v>
      </c>
      <c r="F29" s="17">
        <v>3.24187720968968</v>
      </c>
      <c r="G29" s="9">
        <v>2.5949243629092199E-2</v>
      </c>
      <c r="H29" s="9">
        <v>2.5949243629092199E-2</v>
      </c>
      <c r="I29" s="9">
        <v>1.8177404901413698E-2</v>
      </c>
      <c r="J29" s="9">
        <v>0.52908012203788601</v>
      </c>
      <c r="L29" s="9">
        <v>15</v>
      </c>
      <c r="M29" s="9">
        <v>125</v>
      </c>
    </row>
    <row r="30" spans="1:13">
      <c r="A30" s="7" t="s">
        <v>42</v>
      </c>
      <c r="B30" s="7" t="s">
        <v>322</v>
      </c>
      <c r="C30" s="7" t="s">
        <v>323</v>
      </c>
      <c r="D30" s="7" t="s">
        <v>324</v>
      </c>
      <c r="E30" s="7" t="s">
        <v>325</v>
      </c>
      <c r="F30" s="17"/>
      <c r="K30" s="9">
        <v>0.05</v>
      </c>
      <c r="L30" s="9">
        <v>0.5</v>
      </c>
      <c r="M30" s="9">
        <v>353</v>
      </c>
    </row>
    <row r="31" spans="1:13">
      <c r="A31" s="7" t="s">
        <v>42</v>
      </c>
      <c r="B31" s="7" t="s">
        <v>326</v>
      </c>
      <c r="C31" s="7" t="s">
        <v>327</v>
      </c>
      <c r="D31" s="7" t="s">
        <v>324</v>
      </c>
      <c r="E31" s="7" t="s">
        <v>325</v>
      </c>
      <c r="F31" s="17"/>
      <c r="K31" s="9">
        <v>0.05</v>
      </c>
      <c r="L31" s="9">
        <v>0.5</v>
      </c>
      <c r="M31" s="9">
        <v>353</v>
      </c>
    </row>
    <row r="32" spans="1:13">
      <c r="A32" s="7" t="s">
        <v>42</v>
      </c>
      <c r="B32" s="7" t="s">
        <v>328</v>
      </c>
      <c r="C32" s="7" t="s">
        <v>323</v>
      </c>
      <c r="D32" s="7" t="s">
        <v>324</v>
      </c>
      <c r="E32" s="7" t="s">
        <v>329</v>
      </c>
      <c r="F32" s="17">
        <v>1.9115312474500901</v>
      </c>
      <c r="G32" s="9">
        <v>3.1234386858258901E-2</v>
      </c>
      <c r="H32" s="9">
        <v>3.1234386858258901E-2</v>
      </c>
      <c r="I32" s="9">
        <v>4.9850656854538697E-2</v>
      </c>
      <c r="J32" s="9">
        <v>0.51142971172098295</v>
      </c>
      <c r="L32" s="9">
        <v>5</v>
      </c>
      <c r="M32" s="9">
        <v>84</v>
      </c>
    </row>
    <row r="33" spans="1:13">
      <c r="A33" s="7" t="s">
        <v>42</v>
      </c>
      <c r="B33" s="7" t="s">
        <v>330</v>
      </c>
      <c r="C33" s="7" t="s">
        <v>327</v>
      </c>
      <c r="D33" s="7" t="s">
        <v>324</v>
      </c>
      <c r="E33" s="7" t="s">
        <v>329</v>
      </c>
      <c r="F33" s="17">
        <v>3.24187720968968</v>
      </c>
      <c r="G33" s="9">
        <v>2.5949243629092199E-2</v>
      </c>
      <c r="H33" s="9">
        <v>2.5949243629092199E-2</v>
      </c>
      <c r="I33" s="9">
        <v>1.8177404901413698E-2</v>
      </c>
      <c r="J33" s="9">
        <v>0.47091987796211399</v>
      </c>
      <c r="L33" s="9">
        <v>5</v>
      </c>
      <c r="M33" s="9">
        <v>84</v>
      </c>
    </row>
    <row r="34" spans="1:13">
      <c r="A34" s="7" t="s">
        <v>42</v>
      </c>
      <c r="B34" s="7" t="s">
        <v>331</v>
      </c>
      <c r="C34" s="7" t="s">
        <v>323</v>
      </c>
      <c r="D34" s="7" t="s">
        <v>332</v>
      </c>
      <c r="E34" s="7" t="s">
        <v>329</v>
      </c>
      <c r="F34" s="17">
        <v>1.9115312474500901</v>
      </c>
      <c r="G34" s="9">
        <v>3.1234386858258901E-2</v>
      </c>
      <c r="H34" s="9">
        <v>3.1234386858258901E-2</v>
      </c>
      <c r="I34" s="9">
        <v>4.9850656854538697E-2</v>
      </c>
      <c r="J34" s="9">
        <v>0.488570288279017</v>
      </c>
      <c r="L34" s="9">
        <v>15</v>
      </c>
      <c r="M34" s="9">
        <v>741</v>
      </c>
    </row>
    <row r="35" spans="1:13">
      <c r="A35" s="7" t="s">
        <v>42</v>
      </c>
      <c r="B35" s="7" t="s">
        <v>333</v>
      </c>
      <c r="C35" s="7" t="s">
        <v>327</v>
      </c>
      <c r="D35" s="7" t="s">
        <v>332</v>
      </c>
      <c r="E35" s="7" t="s">
        <v>329</v>
      </c>
      <c r="F35" s="17">
        <v>3.24187720968968</v>
      </c>
      <c r="G35" s="9">
        <v>2.5949243629092199E-2</v>
      </c>
      <c r="H35" s="9">
        <v>2.5949243629092199E-2</v>
      </c>
      <c r="I35" s="9">
        <v>1.8177404901413698E-2</v>
      </c>
      <c r="J35" s="9">
        <v>0.52908012203788601</v>
      </c>
      <c r="L35" s="9">
        <v>15</v>
      </c>
      <c r="M35" s="9">
        <v>278</v>
      </c>
    </row>
    <row r="36" spans="1:13">
      <c r="A36" s="7" t="s">
        <v>43</v>
      </c>
      <c r="B36" s="7" t="s">
        <v>322</v>
      </c>
      <c r="C36" s="7" t="s">
        <v>323</v>
      </c>
      <c r="D36" s="7" t="s">
        <v>324</v>
      </c>
      <c r="E36" s="7" t="s">
        <v>325</v>
      </c>
      <c r="F36" s="17"/>
      <c r="K36" s="9">
        <v>0.05</v>
      </c>
      <c r="L36" s="9">
        <v>0.5</v>
      </c>
      <c r="M36" s="9">
        <v>100</v>
      </c>
    </row>
    <row r="37" spans="1:13">
      <c r="A37" s="7" t="s">
        <v>43</v>
      </c>
      <c r="B37" s="7" t="s">
        <v>326</v>
      </c>
      <c r="C37" s="7" t="s">
        <v>327</v>
      </c>
      <c r="D37" s="7" t="s">
        <v>324</v>
      </c>
      <c r="E37" s="7" t="s">
        <v>325</v>
      </c>
      <c r="F37" s="17"/>
      <c r="K37" s="9">
        <v>0.05</v>
      </c>
      <c r="L37" s="9">
        <v>0.5</v>
      </c>
      <c r="M37" s="9">
        <v>100</v>
      </c>
    </row>
    <row r="38" spans="1:13">
      <c r="A38" s="7" t="s">
        <v>43</v>
      </c>
      <c r="B38" s="7" t="s">
        <v>328</v>
      </c>
      <c r="C38" s="7" t="s">
        <v>323</v>
      </c>
      <c r="D38" s="7" t="s">
        <v>324</v>
      </c>
      <c r="E38" s="7" t="s">
        <v>329</v>
      </c>
      <c r="F38" s="17">
        <v>1.9115312474500901</v>
      </c>
      <c r="G38" s="9">
        <v>3.1234386858258901E-2</v>
      </c>
      <c r="H38" s="9">
        <v>3.1234386858258901E-2</v>
      </c>
      <c r="I38" s="9">
        <v>4.9850656854538697E-2</v>
      </c>
      <c r="J38" s="9">
        <v>0.51142971172098295</v>
      </c>
      <c r="L38" s="9">
        <v>5</v>
      </c>
      <c r="M38" s="9">
        <v>270</v>
      </c>
    </row>
    <row r="39" spans="1:13">
      <c r="A39" s="7" t="s">
        <v>43</v>
      </c>
      <c r="B39" s="7" t="s">
        <v>330</v>
      </c>
      <c r="C39" s="7" t="s">
        <v>327</v>
      </c>
      <c r="D39" s="7" t="s">
        <v>324</v>
      </c>
      <c r="E39" s="7" t="s">
        <v>329</v>
      </c>
      <c r="F39" s="17">
        <v>3.24187720968968</v>
      </c>
      <c r="G39" s="9">
        <v>2.5949243629092199E-2</v>
      </c>
      <c r="H39" s="9">
        <v>2.5949243629092199E-2</v>
      </c>
      <c r="I39" s="9">
        <v>1.8177404901413698E-2</v>
      </c>
      <c r="J39" s="9">
        <v>0.47091987796211399</v>
      </c>
      <c r="L39" s="9">
        <v>5</v>
      </c>
      <c r="M39" s="9">
        <v>270</v>
      </c>
    </row>
    <row r="40" spans="1:13">
      <c r="A40" s="7" t="s">
        <v>43</v>
      </c>
      <c r="B40" s="7" t="s">
        <v>331</v>
      </c>
      <c r="C40" s="7" t="s">
        <v>323</v>
      </c>
      <c r="D40" s="7" t="s">
        <v>332</v>
      </c>
      <c r="E40" s="7" t="s">
        <v>329</v>
      </c>
      <c r="F40" s="17">
        <v>1.9115312474500901</v>
      </c>
      <c r="G40" s="9">
        <v>3.1234386858258901E-2</v>
      </c>
      <c r="H40" s="9">
        <v>3.1234386858258901E-2</v>
      </c>
      <c r="I40" s="9">
        <v>4.9850656854538697E-2</v>
      </c>
      <c r="J40" s="9">
        <v>0.488570288279017</v>
      </c>
      <c r="L40" s="9">
        <v>15</v>
      </c>
      <c r="M40" s="9">
        <v>300</v>
      </c>
    </row>
    <row r="41" spans="1:13">
      <c r="A41" s="7" t="s">
        <v>43</v>
      </c>
      <c r="B41" s="7" t="s">
        <v>333</v>
      </c>
      <c r="C41" s="7" t="s">
        <v>327</v>
      </c>
      <c r="D41" s="7" t="s">
        <v>332</v>
      </c>
      <c r="E41" s="7" t="s">
        <v>329</v>
      </c>
      <c r="F41" s="17">
        <v>3.24187720968968</v>
      </c>
      <c r="G41" s="9">
        <v>2.5949243629092199E-2</v>
      </c>
      <c r="H41" s="9">
        <v>2.5949243629092199E-2</v>
      </c>
      <c r="I41" s="9">
        <v>1.8177404901413698E-2</v>
      </c>
      <c r="J41" s="9">
        <v>0.52908012203788601</v>
      </c>
      <c r="L41" s="9">
        <v>15</v>
      </c>
      <c r="M41" s="9">
        <v>300</v>
      </c>
    </row>
    <row r="42" spans="1:13">
      <c r="A42" s="7" t="s">
        <v>44</v>
      </c>
      <c r="B42" s="7" t="s">
        <v>322</v>
      </c>
      <c r="C42" s="7" t="s">
        <v>323</v>
      </c>
      <c r="D42" s="7" t="s">
        <v>324</v>
      </c>
      <c r="E42" s="7" t="s">
        <v>325</v>
      </c>
      <c r="F42" s="17"/>
      <c r="K42" s="9">
        <v>0.05</v>
      </c>
      <c r="L42" s="9">
        <v>0.5</v>
      </c>
      <c r="M42" s="9">
        <v>576</v>
      </c>
    </row>
    <row r="43" spans="1:13">
      <c r="A43" s="7" t="s">
        <v>44</v>
      </c>
      <c r="B43" s="7" t="s">
        <v>326</v>
      </c>
      <c r="C43" s="7" t="s">
        <v>327</v>
      </c>
      <c r="D43" s="7" t="s">
        <v>324</v>
      </c>
      <c r="E43" s="7" t="s">
        <v>325</v>
      </c>
      <c r="F43" s="17"/>
      <c r="K43" s="9">
        <v>0.05</v>
      </c>
      <c r="L43" s="9">
        <v>0.5</v>
      </c>
      <c r="M43" s="9">
        <v>576</v>
      </c>
    </row>
    <row r="44" spans="1:13">
      <c r="A44" s="7" t="s">
        <v>44</v>
      </c>
      <c r="B44" s="7" t="s">
        <v>328</v>
      </c>
      <c r="C44" s="7" t="s">
        <v>323</v>
      </c>
      <c r="D44" s="7" t="s">
        <v>324</v>
      </c>
      <c r="E44" s="7" t="s">
        <v>329</v>
      </c>
      <c r="F44" s="17">
        <v>1.9115312474500901</v>
      </c>
      <c r="G44" s="9">
        <v>3.1234386858258901E-2</v>
      </c>
      <c r="H44" s="9">
        <v>3.1234386858258901E-2</v>
      </c>
      <c r="I44" s="9">
        <v>4.9850656854538697E-2</v>
      </c>
      <c r="J44" s="9">
        <v>0.51142971172098295</v>
      </c>
      <c r="L44" s="9">
        <v>5</v>
      </c>
      <c r="M44" s="9">
        <v>658</v>
      </c>
    </row>
    <row r="45" spans="1:13">
      <c r="A45" s="7" t="s">
        <v>44</v>
      </c>
      <c r="B45" s="7" t="s">
        <v>330</v>
      </c>
      <c r="C45" s="7" t="s">
        <v>327</v>
      </c>
      <c r="D45" s="7" t="s">
        <v>324</v>
      </c>
      <c r="E45" s="7" t="s">
        <v>329</v>
      </c>
      <c r="F45" s="17">
        <v>3.24187720968968</v>
      </c>
      <c r="G45" s="9">
        <v>2.5949243629092199E-2</v>
      </c>
      <c r="H45" s="9">
        <v>2.5949243629092199E-2</v>
      </c>
      <c r="I45" s="9">
        <v>1.8177404901413698E-2</v>
      </c>
      <c r="J45" s="9">
        <v>0.47091987796211399</v>
      </c>
      <c r="L45" s="9">
        <v>5</v>
      </c>
      <c r="M45" s="9">
        <v>658</v>
      </c>
    </row>
    <row r="46" spans="1:13">
      <c r="A46" s="7" t="s">
        <v>44</v>
      </c>
      <c r="B46" s="7" t="s">
        <v>331</v>
      </c>
      <c r="C46" s="7" t="s">
        <v>323</v>
      </c>
      <c r="D46" s="7" t="s">
        <v>332</v>
      </c>
      <c r="E46" s="7" t="s">
        <v>329</v>
      </c>
      <c r="F46" s="17">
        <v>1.9115312474500901</v>
      </c>
      <c r="G46" s="9">
        <v>3.1234386858258901E-2</v>
      </c>
      <c r="H46" s="9">
        <v>3.1234386858258901E-2</v>
      </c>
      <c r="I46" s="9">
        <v>4.9850656854538697E-2</v>
      </c>
      <c r="J46" s="9">
        <v>0.488570288279017</v>
      </c>
      <c r="L46" s="9">
        <v>15</v>
      </c>
      <c r="M46" s="9">
        <v>754</v>
      </c>
    </row>
    <row r="47" spans="1:13">
      <c r="A47" s="7" t="s">
        <v>44</v>
      </c>
      <c r="B47" s="7" t="s">
        <v>333</v>
      </c>
      <c r="C47" s="7" t="s">
        <v>327</v>
      </c>
      <c r="D47" s="7" t="s">
        <v>332</v>
      </c>
      <c r="E47" s="7" t="s">
        <v>329</v>
      </c>
      <c r="F47" s="17">
        <v>3.24187720968968</v>
      </c>
      <c r="G47" s="9">
        <v>2.5949243629092199E-2</v>
      </c>
      <c r="H47" s="9">
        <v>2.5949243629092199E-2</v>
      </c>
      <c r="I47" s="9">
        <v>1.8177404901413698E-2</v>
      </c>
      <c r="J47" s="9">
        <v>0.52908012203788601</v>
      </c>
      <c r="L47" s="9">
        <v>15</v>
      </c>
      <c r="M47" s="9">
        <v>754</v>
      </c>
    </row>
    <row r="48" spans="1:13">
      <c r="A48" s="7" t="s">
        <v>45</v>
      </c>
      <c r="B48" s="7" t="s">
        <v>322</v>
      </c>
      <c r="C48" s="7" t="s">
        <v>323</v>
      </c>
      <c r="D48" s="7" t="s">
        <v>324</v>
      </c>
      <c r="E48" s="7" t="s">
        <v>325</v>
      </c>
      <c r="F48" s="17"/>
      <c r="K48" s="9">
        <v>0.05</v>
      </c>
      <c r="L48" s="9">
        <v>0.5</v>
      </c>
      <c r="M48" s="9">
        <v>576</v>
      </c>
    </row>
    <row r="49" spans="1:13">
      <c r="A49" s="7" t="s">
        <v>45</v>
      </c>
      <c r="B49" s="7" t="s">
        <v>326</v>
      </c>
      <c r="C49" s="7" t="s">
        <v>327</v>
      </c>
      <c r="D49" s="7" t="s">
        <v>324</v>
      </c>
      <c r="E49" s="7" t="s">
        <v>325</v>
      </c>
      <c r="F49" s="17"/>
      <c r="K49" s="9">
        <v>0.05</v>
      </c>
      <c r="L49" s="9">
        <v>0.5</v>
      </c>
      <c r="M49" s="9">
        <v>576</v>
      </c>
    </row>
    <row r="50" spans="1:13">
      <c r="A50" s="7" t="s">
        <v>45</v>
      </c>
      <c r="B50" s="7" t="s">
        <v>328</v>
      </c>
      <c r="C50" s="7" t="s">
        <v>323</v>
      </c>
      <c r="D50" s="7" t="s">
        <v>324</v>
      </c>
      <c r="E50" s="7" t="s">
        <v>329</v>
      </c>
      <c r="F50" s="17">
        <v>1.9115312474500901</v>
      </c>
      <c r="G50" s="9">
        <v>3.1234386858258901E-2</v>
      </c>
      <c r="H50" s="9">
        <v>3.1234386858258901E-2</v>
      </c>
      <c r="I50" s="9">
        <v>4.9850656854538697E-2</v>
      </c>
      <c r="J50" s="9">
        <v>0.51142971172098295</v>
      </c>
      <c r="L50" s="9">
        <v>5</v>
      </c>
      <c r="M50" s="9">
        <v>658</v>
      </c>
    </row>
    <row r="51" spans="1:13">
      <c r="A51" s="7" t="s">
        <v>45</v>
      </c>
      <c r="B51" s="7" t="s">
        <v>330</v>
      </c>
      <c r="C51" s="7" t="s">
        <v>327</v>
      </c>
      <c r="D51" s="7" t="s">
        <v>324</v>
      </c>
      <c r="E51" s="7" t="s">
        <v>329</v>
      </c>
      <c r="F51" s="17">
        <v>3.24187720968968</v>
      </c>
      <c r="G51" s="9">
        <v>2.5949243629092199E-2</v>
      </c>
      <c r="H51" s="9">
        <v>2.5949243629092199E-2</v>
      </c>
      <c r="I51" s="9">
        <v>1.8177404901413698E-2</v>
      </c>
      <c r="J51" s="9">
        <v>0.47091987796211399</v>
      </c>
      <c r="L51" s="9">
        <v>5</v>
      </c>
      <c r="M51" s="9">
        <v>658</v>
      </c>
    </row>
    <row r="52" spans="1:13">
      <c r="A52" s="7" t="s">
        <v>45</v>
      </c>
      <c r="B52" s="7" t="s">
        <v>331</v>
      </c>
      <c r="C52" s="7" t="s">
        <v>323</v>
      </c>
      <c r="D52" s="7" t="s">
        <v>332</v>
      </c>
      <c r="E52" s="7" t="s">
        <v>329</v>
      </c>
      <c r="F52" s="17">
        <v>1.9115312474500901</v>
      </c>
      <c r="G52" s="9">
        <v>3.1234386858258901E-2</v>
      </c>
      <c r="H52" s="9">
        <v>3.1234386858258901E-2</v>
      </c>
      <c r="I52" s="9">
        <v>4.9850656854538697E-2</v>
      </c>
      <c r="J52" s="9">
        <v>0.488570288279017</v>
      </c>
      <c r="L52" s="9">
        <v>15</v>
      </c>
      <c r="M52" s="9">
        <v>754</v>
      </c>
    </row>
    <row r="53" spans="1:13">
      <c r="A53" s="7" t="s">
        <v>45</v>
      </c>
      <c r="B53" s="7" t="s">
        <v>333</v>
      </c>
      <c r="C53" s="7" t="s">
        <v>327</v>
      </c>
      <c r="D53" s="7" t="s">
        <v>332</v>
      </c>
      <c r="E53" s="7" t="s">
        <v>329</v>
      </c>
      <c r="F53" s="17">
        <v>3.24187720968968</v>
      </c>
      <c r="G53" s="9">
        <v>2.5949243629092199E-2</v>
      </c>
      <c r="H53" s="9">
        <v>2.5949243629092199E-2</v>
      </c>
      <c r="I53" s="9">
        <v>1.8177404901413698E-2</v>
      </c>
      <c r="J53" s="9">
        <v>0.52908012203788601</v>
      </c>
      <c r="L53" s="9">
        <v>15</v>
      </c>
      <c r="M53" s="9">
        <v>754</v>
      </c>
    </row>
    <row r="54" spans="1:13">
      <c r="A54" s="7" t="s">
        <v>46</v>
      </c>
      <c r="B54" s="7" t="s">
        <v>322</v>
      </c>
      <c r="C54" s="7" t="s">
        <v>323</v>
      </c>
      <c r="D54" s="7" t="s">
        <v>324</v>
      </c>
      <c r="E54" s="7" t="s">
        <v>325</v>
      </c>
      <c r="F54" s="17"/>
      <c r="K54" s="9">
        <v>0.05</v>
      </c>
      <c r="L54" s="9">
        <v>0.5</v>
      </c>
      <c r="M54" s="9">
        <v>576</v>
      </c>
    </row>
    <row r="55" spans="1:13">
      <c r="A55" s="7" t="s">
        <v>46</v>
      </c>
      <c r="B55" s="7" t="s">
        <v>326</v>
      </c>
      <c r="C55" s="7" t="s">
        <v>327</v>
      </c>
      <c r="D55" s="7" t="s">
        <v>324</v>
      </c>
      <c r="E55" s="7" t="s">
        <v>325</v>
      </c>
      <c r="F55" s="17"/>
      <c r="K55" s="9">
        <v>0.05</v>
      </c>
      <c r="L55" s="9">
        <v>0.5</v>
      </c>
      <c r="M55" s="9">
        <v>576</v>
      </c>
    </row>
    <row r="56" spans="1:13">
      <c r="A56" s="7" t="s">
        <v>46</v>
      </c>
      <c r="B56" s="7" t="s">
        <v>328</v>
      </c>
      <c r="C56" s="7" t="s">
        <v>323</v>
      </c>
      <c r="D56" s="7" t="s">
        <v>324</v>
      </c>
      <c r="E56" s="7" t="s">
        <v>329</v>
      </c>
      <c r="F56" s="17">
        <v>1.9115312474500901</v>
      </c>
      <c r="G56" s="9">
        <v>3.1234386858258901E-2</v>
      </c>
      <c r="H56" s="9">
        <v>3.1234386858258901E-2</v>
      </c>
      <c r="I56" s="9">
        <v>4.9850656854538697E-2</v>
      </c>
      <c r="J56" s="9">
        <v>0.51142971172098295</v>
      </c>
      <c r="L56" s="9">
        <v>5</v>
      </c>
      <c r="M56" s="9">
        <v>658</v>
      </c>
    </row>
    <row r="57" spans="1:13">
      <c r="A57" s="7" t="s">
        <v>46</v>
      </c>
      <c r="B57" s="7" t="s">
        <v>330</v>
      </c>
      <c r="C57" s="7" t="s">
        <v>327</v>
      </c>
      <c r="D57" s="7" t="s">
        <v>324</v>
      </c>
      <c r="E57" s="7" t="s">
        <v>329</v>
      </c>
      <c r="F57" s="17">
        <v>3.24187720968968</v>
      </c>
      <c r="G57" s="9">
        <v>2.5949243629092199E-2</v>
      </c>
      <c r="H57" s="9">
        <v>2.5949243629092199E-2</v>
      </c>
      <c r="I57" s="9">
        <v>1.8177404901413698E-2</v>
      </c>
      <c r="J57" s="9">
        <v>0.47091987796211399</v>
      </c>
      <c r="L57" s="9">
        <v>5</v>
      </c>
      <c r="M57" s="9">
        <v>658</v>
      </c>
    </row>
    <row r="58" spans="1:13">
      <c r="A58" s="7" t="s">
        <v>46</v>
      </c>
      <c r="B58" s="7" t="s">
        <v>331</v>
      </c>
      <c r="C58" s="7" t="s">
        <v>323</v>
      </c>
      <c r="D58" s="7" t="s">
        <v>332</v>
      </c>
      <c r="E58" s="7" t="s">
        <v>329</v>
      </c>
      <c r="F58" s="17">
        <v>1.9115312474500901</v>
      </c>
      <c r="G58" s="9">
        <v>3.1234386858258901E-2</v>
      </c>
      <c r="H58" s="9">
        <v>3.1234386858258901E-2</v>
      </c>
      <c r="I58" s="9">
        <v>4.9850656854538697E-2</v>
      </c>
      <c r="J58" s="9">
        <v>0.488570288279017</v>
      </c>
      <c r="L58" s="9">
        <v>15</v>
      </c>
      <c r="M58" s="9">
        <v>754</v>
      </c>
    </row>
    <row r="59" spans="1:13">
      <c r="A59" s="7" t="s">
        <v>46</v>
      </c>
      <c r="B59" s="7" t="s">
        <v>333</v>
      </c>
      <c r="C59" s="7" t="s">
        <v>327</v>
      </c>
      <c r="D59" s="7" t="s">
        <v>332</v>
      </c>
      <c r="E59" s="7" t="s">
        <v>329</v>
      </c>
      <c r="F59" s="17">
        <v>3.24187720968968</v>
      </c>
      <c r="G59" s="9">
        <v>2.5949243629092199E-2</v>
      </c>
      <c r="H59" s="9">
        <v>2.5949243629092199E-2</v>
      </c>
      <c r="I59" s="9">
        <v>1.8177404901413698E-2</v>
      </c>
      <c r="J59" s="9">
        <v>0.52908012203788601</v>
      </c>
      <c r="L59" s="9">
        <v>15</v>
      </c>
      <c r="M59" s="9">
        <v>754</v>
      </c>
    </row>
    <row r="60" spans="1:13">
      <c r="A60" s="7" t="s">
        <v>47</v>
      </c>
      <c r="B60" s="7" t="s">
        <v>322</v>
      </c>
      <c r="C60" s="7" t="s">
        <v>323</v>
      </c>
      <c r="D60" s="7" t="s">
        <v>324</v>
      </c>
      <c r="E60" s="7" t="s">
        <v>325</v>
      </c>
      <c r="F60" s="17"/>
      <c r="K60" s="9">
        <v>0.05</v>
      </c>
      <c r="L60" s="9">
        <v>0.5</v>
      </c>
      <c r="M60" s="9">
        <v>96</v>
      </c>
    </row>
    <row r="61" spans="1:13">
      <c r="A61" s="7" t="s">
        <v>47</v>
      </c>
      <c r="B61" s="7" t="s">
        <v>326</v>
      </c>
      <c r="C61" s="7" t="s">
        <v>327</v>
      </c>
      <c r="D61" s="7" t="s">
        <v>324</v>
      </c>
      <c r="E61" s="7" t="s">
        <v>325</v>
      </c>
      <c r="F61" s="17"/>
      <c r="K61" s="9">
        <v>0.05</v>
      </c>
      <c r="L61" s="9">
        <v>0.5</v>
      </c>
      <c r="M61" s="9">
        <v>96</v>
      </c>
    </row>
    <row r="62" spans="1:13">
      <c r="A62" s="7" t="s">
        <v>47</v>
      </c>
      <c r="B62" s="7" t="s">
        <v>328</v>
      </c>
      <c r="C62" s="7" t="s">
        <v>323</v>
      </c>
      <c r="D62" s="7" t="s">
        <v>324</v>
      </c>
      <c r="E62" s="7" t="s">
        <v>329</v>
      </c>
      <c r="F62" s="17">
        <v>1.9115312474500901</v>
      </c>
      <c r="G62" s="9">
        <v>3.1234386858258901E-2</v>
      </c>
      <c r="H62" s="9">
        <v>3.1234386858258901E-2</v>
      </c>
      <c r="I62" s="9">
        <v>4.9850656854538697E-2</v>
      </c>
      <c r="J62" s="9">
        <v>0.51142971172098295</v>
      </c>
      <c r="L62" s="9">
        <v>5</v>
      </c>
      <c r="M62" s="9">
        <v>399</v>
      </c>
    </row>
    <row r="63" spans="1:13">
      <c r="A63" s="7" t="s">
        <v>47</v>
      </c>
      <c r="B63" s="7" t="s">
        <v>330</v>
      </c>
      <c r="C63" s="7" t="s">
        <v>327</v>
      </c>
      <c r="D63" s="7" t="s">
        <v>324</v>
      </c>
      <c r="E63" s="7" t="s">
        <v>329</v>
      </c>
      <c r="F63" s="17">
        <v>3.24187720968968</v>
      </c>
      <c r="G63" s="9">
        <v>2.5949243629092199E-2</v>
      </c>
      <c r="H63" s="9">
        <v>2.5949243629092199E-2</v>
      </c>
      <c r="I63" s="9">
        <v>1.8177404901413698E-2</v>
      </c>
      <c r="J63" s="9">
        <v>0.47091987796211399</v>
      </c>
      <c r="L63" s="9">
        <v>5</v>
      </c>
      <c r="M63" s="9">
        <v>520</v>
      </c>
    </row>
    <row r="64" spans="1:13">
      <c r="A64" s="7" t="s">
        <v>47</v>
      </c>
      <c r="B64" s="7" t="s">
        <v>331</v>
      </c>
      <c r="C64" s="7" t="s">
        <v>323</v>
      </c>
      <c r="D64" s="7" t="s">
        <v>332</v>
      </c>
      <c r="E64" s="7" t="s">
        <v>329</v>
      </c>
      <c r="F64" s="17">
        <v>1.9115312474500901</v>
      </c>
      <c r="G64" s="9">
        <v>3.1234386858258901E-2</v>
      </c>
      <c r="H64" s="9">
        <v>3.1234386858258901E-2</v>
      </c>
      <c r="I64" s="9">
        <v>4.9850656854538697E-2</v>
      </c>
      <c r="J64" s="9">
        <v>0.488570288279017</v>
      </c>
      <c r="L64" s="9">
        <v>15</v>
      </c>
      <c r="M64" s="9">
        <v>300</v>
      </c>
    </row>
    <row r="65" spans="1:13">
      <c r="A65" s="7" t="s">
        <v>48</v>
      </c>
      <c r="B65" s="7" t="s">
        <v>322</v>
      </c>
      <c r="C65" s="7" t="s">
        <v>323</v>
      </c>
      <c r="D65" s="7" t="s">
        <v>324</v>
      </c>
      <c r="E65" s="7" t="s">
        <v>325</v>
      </c>
      <c r="F65" s="17"/>
      <c r="K65" s="9">
        <v>0.05</v>
      </c>
      <c r="L65" s="9">
        <v>0.5</v>
      </c>
      <c r="M65" s="9">
        <v>560</v>
      </c>
    </row>
    <row r="66" spans="1:13">
      <c r="A66" s="7" t="s">
        <v>48</v>
      </c>
      <c r="B66" s="7" t="s">
        <v>326</v>
      </c>
      <c r="C66" s="7" t="s">
        <v>327</v>
      </c>
      <c r="D66" s="7" t="s">
        <v>324</v>
      </c>
      <c r="E66" s="7" t="s">
        <v>325</v>
      </c>
      <c r="F66" s="17"/>
      <c r="K66" s="9">
        <v>0.05</v>
      </c>
      <c r="L66" s="9">
        <v>0.5</v>
      </c>
      <c r="M66" s="9">
        <v>560</v>
      </c>
    </row>
    <row r="67" spans="1:13">
      <c r="A67" s="7" t="s">
        <v>48</v>
      </c>
      <c r="B67" s="7" t="s">
        <v>328</v>
      </c>
      <c r="C67" s="7" t="s">
        <v>323</v>
      </c>
      <c r="D67" s="7" t="s">
        <v>324</v>
      </c>
      <c r="E67" s="7" t="s">
        <v>329</v>
      </c>
      <c r="F67" s="17">
        <v>1.9115312474500901</v>
      </c>
      <c r="G67" s="9">
        <v>3.1234386858258901E-2</v>
      </c>
      <c r="H67" s="9">
        <v>3.1234386858258901E-2</v>
      </c>
      <c r="I67" s="9">
        <v>4.9850656854538697E-2</v>
      </c>
      <c r="J67" s="9">
        <v>0.51142971172098295</v>
      </c>
      <c r="L67" s="9">
        <v>5</v>
      </c>
      <c r="M67" s="9">
        <v>170</v>
      </c>
    </row>
    <row r="68" spans="1:13">
      <c r="A68" s="7" t="s">
        <v>48</v>
      </c>
      <c r="B68" s="7" t="s">
        <v>330</v>
      </c>
      <c r="C68" s="7" t="s">
        <v>327</v>
      </c>
      <c r="D68" s="7" t="s">
        <v>324</v>
      </c>
      <c r="E68" s="7" t="s">
        <v>329</v>
      </c>
      <c r="F68" s="17">
        <v>3.24187720968968</v>
      </c>
      <c r="G68" s="9">
        <v>2.5949243629092199E-2</v>
      </c>
      <c r="H68" s="9">
        <v>2.5949243629092199E-2</v>
      </c>
      <c r="I68" s="9">
        <v>1.8177404901413698E-2</v>
      </c>
      <c r="J68" s="9">
        <v>0.47091987796211399</v>
      </c>
      <c r="L68" s="9">
        <v>5</v>
      </c>
      <c r="M68" s="9">
        <v>170</v>
      </c>
    </row>
    <row r="69" spans="1:13">
      <c r="A69" s="7" t="s">
        <v>48</v>
      </c>
      <c r="B69" s="7" t="s">
        <v>331</v>
      </c>
      <c r="C69" s="7" t="s">
        <v>323</v>
      </c>
      <c r="D69" s="7" t="s">
        <v>332</v>
      </c>
      <c r="E69" s="7" t="s">
        <v>329</v>
      </c>
      <c r="F69" s="17">
        <v>1.9115312474500901</v>
      </c>
      <c r="G69" s="9">
        <v>3.1234386858258901E-2</v>
      </c>
      <c r="H69" s="9">
        <v>3.1234386858258901E-2</v>
      </c>
      <c r="I69" s="9">
        <v>4.9850656854538697E-2</v>
      </c>
      <c r="J69" s="9">
        <v>0.488570288279017</v>
      </c>
      <c r="L69" s="9">
        <v>15</v>
      </c>
      <c r="M69" s="9">
        <v>300</v>
      </c>
    </row>
    <row r="70" spans="1:13">
      <c r="A70" s="7" t="s">
        <v>48</v>
      </c>
      <c r="B70" s="7" t="s">
        <v>333</v>
      </c>
      <c r="C70" s="7" t="s">
        <v>327</v>
      </c>
      <c r="D70" s="7" t="s">
        <v>332</v>
      </c>
      <c r="E70" s="7" t="s">
        <v>329</v>
      </c>
      <c r="F70" s="17">
        <v>3.24187720968968</v>
      </c>
      <c r="G70" s="9">
        <v>2.5949243629092199E-2</v>
      </c>
      <c r="H70" s="9">
        <v>2.5949243629092199E-2</v>
      </c>
      <c r="I70" s="9">
        <v>1.8177404901413698E-2</v>
      </c>
      <c r="J70" s="9">
        <v>0.52908012203788601</v>
      </c>
      <c r="L70" s="9">
        <v>15</v>
      </c>
      <c r="M70" s="9">
        <v>300</v>
      </c>
    </row>
  </sheetData>
  <autoFilter ref="A5:W82" xr:uid="{00000000-0009-0000-0000-000008000000}"/>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189</TotalTime>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LICENSE</vt:lpstr>
      <vt:lpstr>spatial</vt:lpstr>
      <vt:lpstr>Technologies</vt:lpstr>
      <vt:lpstr>storage</vt:lpstr>
      <vt:lpstr>reservoir</vt:lpstr>
      <vt:lpstr>DSM</vt:lpstr>
      <vt:lpstr>EV</vt:lpstr>
      <vt:lpstr>prosumage</vt:lpstr>
      <vt:lpstr>reserves</vt:lpstr>
      <vt:lpstr>heat</vt:lpstr>
      <vt:lpstr>P2H2</vt:lpstr>
      <vt:lpstr>nodes</vt:lpstr>
      <vt:lpstr>scalar</vt:lpstr>
      <vt:lpstr>Sources</vt:lpstr>
      <vt:lpstr>py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Carlos</cp:lastModifiedBy>
  <cp:revision>22</cp:revision>
  <dcterms:created xsi:type="dcterms:W3CDTF">2006-09-16T00:00:00Z</dcterms:created>
  <dcterms:modified xsi:type="dcterms:W3CDTF">2021-06-25T16:24:32Z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